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ademica.dir\OneDrive - UCO\Documentos\DA\CICEP\Escalafon\2020\"/>
    </mc:Choice>
  </mc:AlternateContent>
  <xr:revisionPtr revIDLastSave="0" documentId="13_ncr:1_{BA46FBF4-2437-4A8E-A674-034C4C7FB7F2}" xr6:coauthVersionLast="36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rmulario y simulado" sheetId="1" r:id="rId1"/>
  </sheets>
  <definedNames>
    <definedName name="_xlnm._FilterDatabase" localSheetId="0" hidden="1">'Formulario y simulado'!$A$1:$J$51</definedName>
    <definedName name="_xlnm.Print_Area" localSheetId="0">'Formulario y simulado'!$A$1:$J$126</definedName>
    <definedName name="OLE_LINK2" localSheetId="0">'Formulario y simulado'!$B$24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F51" i="1"/>
  <c r="F50" i="1"/>
  <c r="F49" i="1"/>
  <c r="F48" i="1"/>
  <c r="F46" i="1"/>
  <c r="F45" i="1"/>
  <c r="F44" i="1"/>
  <c r="F43" i="1"/>
  <c r="F42" i="1"/>
  <c r="F41" i="1"/>
  <c r="E26" i="1" l="1"/>
  <c r="E27" i="1"/>
  <c r="E28" i="1"/>
  <c r="E29" i="1"/>
  <c r="E30" i="1"/>
  <c r="E31" i="1"/>
  <c r="E32" i="1"/>
  <c r="E33" i="1"/>
  <c r="E34" i="1"/>
  <c r="E35" i="1"/>
  <c r="E36" i="1"/>
  <c r="E25" i="1"/>
  <c r="F25" i="1" l="1"/>
  <c r="E39" i="1"/>
  <c r="F38" i="1" s="1"/>
  <c r="H38" i="1" s="1"/>
  <c r="D8" i="1" l="1"/>
  <c r="H9" i="1" l="1"/>
  <c r="D9" i="1" l="1"/>
  <c r="D80" i="1" s="1"/>
  <c r="D12" i="1"/>
  <c r="E74" i="1" s="1"/>
  <c r="D10" i="1"/>
  <c r="H15" i="1" s="1"/>
  <c r="F47" i="1"/>
  <c r="B74" i="1"/>
  <c r="A122" i="1"/>
  <c r="A121" i="1"/>
  <c r="I10" i="1"/>
  <c r="H17" i="1"/>
  <c r="E21" i="1"/>
  <c r="E22" i="1"/>
  <c r="E23" i="1"/>
  <c r="E20" i="1"/>
  <c r="F20" i="1" l="1"/>
  <c r="B73" i="1"/>
  <c r="H41" i="1"/>
  <c r="I41" i="1" s="1"/>
  <c r="H80" i="1"/>
  <c r="I38" i="1" l="1"/>
  <c r="G19" i="1"/>
  <c r="H19" i="1" l="1"/>
  <c r="I19" i="1" s="1"/>
  <c r="E76" i="1" s="1"/>
  <c r="E109" i="1" l="1"/>
  <c r="G109" i="1"/>
  <c r="I109" i="1"/>
  <c r="E75" i="1"/>
  <c r="G86" i="1" s="1"/>
  <c r="G104" i="1" l="1"/>
  <c r="G92" i="1"/>
  <c r="C104" i="1"/>
  <c r="E104" i="1"/>
  <c r="D86" i="1"/>
  <c r="C98" i="1"/>
  <c r="D92" i="1"/>
  <c r="D98" i="1"/>
  <c r="D104" i="1"/>
  <c r="E92" i="1"/>
  <c r="E98" i="1"/>
  <c r="C92" i="1"/>
  <c r="E86" i="1"/>
  <c r="G98" i="1"/>
  <c r="C86" i="1"/>
</calcChain>
</file>

<file path=xl/sharedStrings.xml><?xml version="1.0" encoding="utf-8"?>
<sst xmlns="http://schemas.openxmlformats.org/spreadsheetml/2006/main" count="1577" uniqueCount="564">
  <si>
    <t>UNIVERSIDAD CATÓLICA DE ORIENTE</t>
  </si>
  <si>
    <t>NOMBRE</t>
  </si>
  <si>
    <t>DOCUMENTO DE IDENTIDAD</t>
  </si>
  <si>
    <t>TIEMPO DE LABOR</t>
  </si>
  <si>
    <t>0 - 2 AÑOS</t>
  </si>
  <si>
    <t>PREPARACION PROFESIONAL</t>
  </si>
  <si>
    <t>PROFESIONAL</t>
  </si>
  <si>
    <t>ESPECIALISTA</t>
  </si>
  <si>
    <t>MAGISTER</t>
  </si>
  <si>
    <t>DOCTOR</t>
  </si>
  <si>
    <t>PREPARACIÓN ACADÉMICA</t>
  </si>
  <si>
    <t>BASE SALARIAL</t>
  </si>
  <si>
    <t>EXPERIENCIA DOCENTE O PROFESIONAL</t>
  </si>
  <si>
    <t xml:space="preserve">Reporte de la evaluación de estudiantes a docentes </t>
  </si>
  <si>
    <t>CALIDAD ACADEMICA</t>
  </si>
  <si>
    <t>BAJA</t>
  </si>
  <si>
    <t>MEDIA</t>
  </si>
  <si>
    <t>ALTA</t>
  </si>
  <si>
    <t>Componente Didácticas de enseñanza</t>
  </si>
  <si>
    <t>Componente Filosofía institucional</t>
  </si>
  <si>
    <t>Componente Gestión académica</t>
  </si>
  <si>
    <t>Componente Pedagógico</t>
  </si>
  <si>
    <t xml:space="preserve">Disposición y servicio a las funciones sustantivas </t>
  </si>
  <si>
    <t>Docencia</t>
  </si>
  <si>
    <t xml:space="preserve">Investigación </t>
  </si>
  <si>
    <t>Extensión</t>
  </si>
  <si>
    <t>Internacionalización</t>
  </si>
  <si>
    <t>SI</t>
  </si>
  <si>
    <t>NO</t>
  </si>
  <si>
    <t xml:space="preserve">CALIDAD ACADÉMICA </t>
  </si>
  <si>
    <t>COMPROMISO CON LA UNIVERSIDAD E IDENTIFICACIÓN CON SU FILOSOFÍA INSTITUCIONAL</t>
  </si>
  <si>
    <t>Certificado de Autogestión</t>
  </si>
  <si>
    <t>Autogestión (certificado)</t>
  </si>
  <si>
    <t>FILOSOFIA INSTITUCIONAL</t>
  </si>
  <si>
    <t>PRODUCTIVIDAD</t>
  </si>
  <si>
    <t>Investigador Asociado</t>
  </si>
  <si>
    <t>SIMULACIÓN PARA BONIFICACIÓN Y ESCALAFÓN DOCENTE</t>
  </si>
  <si>
    <t>TIPO DE CONTRATO</t>
  </si>
  <si>
    <t>DEDICACION</t>
  </si>
  <si>
    <t>DOCENTE DE TIEMPO COMPLETO</t>
  </si>
  <si>
    <t>DOCENTE DE MEDIO TIEMPO</t>
  </si>
  <si>
    <t>PUNTOS TOTALES</t>
  </si>
  <si>
    <t>AUXILIAR 1</t>
  </si>
  <si>
    <t>AUXILIAR 2</t>
  </si>
  <si>
    <t>AUXILIAR  3</t>
  </si>
  <si>
    <t>AUXILAR 4</t>
  </si>
  <si>
    <t>ASISTENTE 1</t>
  </si>
  <si>
    <t>ASISTENTE 2</t>
  </si>
  <si>
    <t>ASISTENTE 3</t>
  </si>
  <si>
    <t>ASISTENTE 4</t>
  </si>
  <si>
    <t>TITULAR 1</t>
  </si>
  <si>
    <t>TITULAR 2</t>
  </si>
  <si>
    <t>TITULAR 3</t>
  </si>
  <si>
    <t>TITULAR 4</t>
  </si>
  <si>
    <t>ASOCIADO</t>
  </si>
  <si>
    <t>ASISTENTE</t>
  </si>
  <si>
    <t>AUXILIAR</t>
  </si>
  <si>
    <t>IDIOMA</t>
  </si>
  <si>
    <t>INGLÉS</t>
  </si>
  <si>
    <t>A1</t>
  </si>
  <si>
    <t>A2</t>
  </si>
  <si>
    <t>B1</t>
  </si>
  <si>
    <t>B2</t>
  </si>
  <si>
    <t>TITULAR</t>
  </si>
  <si>
    <t>CEDULA</t>
  </si>
  <si>
    <t>APELLIDOS Y NOMBRES</t>
  </si>
  <si>
    <t>TITULO</t>
  </si>
  <si>
    <t>PROGRAMA</t>
  </si>
  <si>
    <t>ACEVEDO BEDOYA JUAN CAMILO</t>
  </si>
  <si>
    <t>ESPECIALISTA EN SEGURIDAD INFORMÁTICA</t>
  </si>
  <si>
    <t>TIEMPO COMPLETO</t>
  </si>
  <si>
    <t>ACOSTA AMAYA MONICA MARCELA</t>
  </si>
  <si>
    <t>MAGISTER EN SALUD MENTAL DE LA NIÑEZ Y LA ADOLESCENCIA</t>
  </si>
  <si>
    <t>ZOOTECNISTA</t>
  </si>
  <si>
    <t>ZOOTECNIA (CIENCIAS AGROPECUARIAS)</t>
  </si>
  <si>
    <t>AGUIRRE CARDONA DIEGO ANDRÉS</t>
  </si>
  <si>
    <t>INGENIERÍA AMBIENTAL</t>
  </si>
  <si>
    <t>DERECHO</t>
  </si>
  <si>
    <t>ALFONSO SUAREZ ROBERTO</t>
  </si>
  <si>
    <t>ALVAREZ RODRIGUEZ YOHANY ANDRÉS</t>
  </si>
  <si>
    <t>COMUNICACIÓN SOCIAL</t>
  </si>
  <si>
    <t>ARANGO LOPERA CARLOS ANDRES</t>
  </si>
  <si>
    <t>MAGISTER EN FILOSOFIA</t>
  </si>
  <si>
    <t>ARANGO PEÑA HELINA MARGARITA</t>
  </si>
  <si>
    <t>ARANGO ZULETA ELVIA PATRICIA</t>
  </si>
  <si>
    <t>MAGISTER EN EDUCACIÓN Y DESARROLLO HUMANO</t>
  </si>
  <si>
    <t>FACULTAD DE EDUCACIÓN</t>
  </si>
  <si>
    <t>ARBELAEZ OSORIO JUAN DAVID</t>
  </si>
  <si>
    <t>ESPECIALISTA EN GERENCIA FINANCIERA Y DE MERCADOS</t>
  </si>
  <si>
    <t>BENJUMEA HOYOS CARLOS AUGUSTO</t>
  </si>
  <si>
    <t xml:space="preserve">MAGISTER EN INGENIERIA </t>
  </si>
  <si>
    <t>ENFERMERA</t>
  </si>
  <si>
    <t>MEDIO TIEMPO</t>
  </si>
  <si>
    <t>BETANCUR ANGEL MARIA NIEVES</t>
  </si>
  <si>
    <t>MAGISTER EN EDUCACION Y DESARROLLO HUMANO</t>
  </si>
  <si>
    <t>BORJA RAMIREZ DIANA CATALINA</t>
  </si>
  <si>
    <t>BOTERO BOTERO LEON DARIO</t>
  </si>
  <si>
    <t>MAGISTER EN PSICOLOGIA</t>
  </si>
  <si>
    <t>MAGISTER EN EDUCACIÓN</t>
  </si>
  <si>
    <t>GERONTOLOGIA</t>
  </si>
  <si>
    <t>LICENCIATURA EN LENGUAS EXTRANJERAS</t>
  </si>
  <si>
    <t>BUSTAMANTE BUSTAMANTE SAUL ANTONIO</t>
  </si>
  <si>
    <t>ESPECIALISTA EN GESTION DEL SOFTWARE</t>
  </si>
  <si>
    <t>CALDERON SANIN EDGAR ALBERTO</t>
  </si>
  <si>
    <t>MAGISTER EN EDUCACION</t>
  </si>
  <si>
    <t>CALVO CARDONA SAMIR JULIÁN</t>
  </si>
  <si>
    <t>CARDONA BUITRAGO JUAN CAMILO</t>
  </si>
  <si>
    <t>CASTAÑO VALENCIA JHON HENRY</t>
  </si>
  <si>
    <t>CASTELLANOS RESTREPO JUAN CAMILO</t>
  </si>
  <si>
    <t>MAGISTER EN DERECHO PROCESAL</t>
  </si>
  <si>
    <t xml:space="preserve">DERECHO </t>
  </si>
  <si>
    <t>CASTRILLON OSORIO LUIS REINEL</t>
  </si>
  <si>
    <t>INGENIERIA ELECTRONICA</t>
  </si>
  <si>
    <t xml:space="preserve">CEBALLOS URIBE SEBASTIAN </t>
  </si>
  <si>
    <t>DELGADO PAZ OSCAR ARTURO</t>
  </si>
  <si>
    <t>AGRONOMIA</t>
  </si>
  <si>
    <t>TEOLOGIA</t>
  </si>
  <si>
    <t xml:space="preserve">MEDIO TIEMPO </t>
  </si>
  <si>
    <t>EZQUIBEL PRADO JUAN XXIII</t>
  </si>
  <si>
    <t>LICENCIADO EN  EDUCACION FISICA</t>
  </si>
  <si>
    <t>FORERO MEZA MARIA FRANCISCA</t>
  </si>
  <si>
    <t>MAGISTER EN NEUROPSICOLOGÍA</t>
  </si>
  <si>
    <t>FRANCO HENAO JUAN DAVID</t>
  </si>
  <si>
    <t>GALLARDO CERÓN BLANCA NELLY</t>
  </si>
  <si>
    <t>DOCTORA EN CIENCIAS SOCIALES NILÑEZ Y JUVENTUD</t>
  </si>
  <si>
    <t>GALLEGO MONSALVE CARLOS ALBERTO</t>
  </si>
  <si>
    <t>GALLO VELEZ JUAN RICARDO</t>
  </si>
  <si>
    <t>MAGISTER EN CIENCIAS SOCIALES</t>
  </si>
  <si>
    <t>ESPECIALISTA EN GERENCIA FINANCIERA</t>
  </si>
  <si>
    <t>COMERCIO EXTERIOR</t>
  </si>
  <si>
    <t>GIRALDO MEJIA CARLOS MARIO</t>
  </si>
  <si>
    <t>GIRALDO MEJIA MAURICIO ELIECER</t>
  </si>
  <si>
    <t>GOMEZ BENAVIDES CARLOS MARIO</t>
  </si>
  <si>
    <t>LICENCIADO EN LENGUAS EXTRANJERAS</t>
  </si>
  <si>
    <t>GOMEZ BETANCUR MILANY</t>
  </si>
  <si>
    <t>GONZALEZ ARBELAEZ JUAN MANUEL</t>
  </si>
  <si>
    <t>MAGÍSTER EN GERENCIA DE EMPRESAS SOCIALES PARA LA INNOVACIÓN SOCIAL Y EL DESARROLLO LOCAL</t>
  </si>
  <si>
    <t>GONZALEZ SANCHEZ JUAN CARLOS</t>
  </si>
  <si>
    <t>GUERRA MARIN  CARLOS LEONARDO</t>
  </si>
  <si>
    <t>GUTIERREZ MONSALVE JAIME ANDRES</t>
  </si>
  <si>
    <t>MAGISTER EN INGENIERÍA</t>
  </si>
  <si>
    <t>GUTIERREZ QUINTERO ALIRIO</t>
  </si>
  <si>
    <t>GUTIERREZ RODRIGUEZ JURIDY VIVIANA</t>
  </si>
  <si>
    <t>ESPECIALSTA EPIDEMIOLOGÍA</t>
  </si>
  <si>
    <t>HERRERA BOTERO NATHALIA</t>
  </si>
  <si>
    <t>ESPECIALISTA EN INFORMACIÓN GEOGRAFICA</t>
  </si>
  <si>
    <t>MAGISTER EN SALUD COLECTIVA</t>
  </si>
  <si>
    <t>JARAMILLO GALLEGO MARTHA LUZ</t>
  </si>
  <si>
    <t>MAGISTER EN EDUCACIÓN DE ADULTOS</t>
  </si>
  <si>
    <t>INGENIERO ELECTRONICO</t>
  </si>
  <si>
    <t xml:space="preserve"> INGENIERIA ELECTRONICA</t>
  </si>
  <si>
    <t>JIMENEZ GOMEZ ISABEL CRISTINA</t>
  </si>
  <si>
    <t>LICENCIADA EN LENGUAS EXTRANJERAS</t>
  </si>
  <si>
    <t>LEDESMA GARCIA AVELINO</t>
  </si>
  <si>
    <t>LICENCIATURA LENGUA EXTRANJERA</t>
  </si>
  <si>
    <t>PROFESIONAL EN COMERCIO EXTERIOR</t>
  </si>
  <si>
    <t>LONDOÑO VALENCIA JAMES</t>
  </si>
  <si>
    <t>MAGISTER EN INGENIERIA</t>
  </si>
  <si>
    <t>MARIN GOMEZ JACQUELINE</t>
  </si>
  <si>
    <t xml:space="preserve">MONTOYA ZULUAGA DIANA MARCELA </t>
  </si>
  <si>
    <t>MAGISTER EN INTERVENCIONES PSICOSOCIALES</t>
  </si>
  <si>
    <t>MAGISTER EN BIOTECNOLOGIA</t>
  </si>
  <si>
    <t>CIENCIAS AGROPECUARIAS</t>
  </si>
  <si>
    <t>MOSQUERA OROZCO JAIME DE JESUS</t>
  </si>
  <si>
    <t>NOREÑA ARBOLEDA ESTEBAN</t>
  </si>
  <si>
    <t xml:space="preserve"> LICENCIADO EN EDUCACION FISICA Y DEPORTES</t>
  </si>
  <si>
    <t>OCAMPO  GONZALEZ CLAUDIA MARIA</t>
  </si>
  <si>
    <t xml:space="preserve">MAGISTER EN AGRONOMIA </t>
  </si>
  <si>
    <t>OCAMPO HENAO LUCERO</t>
  </si>
  <si>
    <t>OCAZIONEZ OSORIO MARIBEL</t>
  </si>
  <si>
    <t>ESPECIALISTA EN DERECHO MÉDICO</t>
  </si>
  <si>
    <t>ORTIZ ZAPATA  ANA CECILIA</t>
  </si>
  <si>
    <t>MAGISTER EN SALUD PUBLICA</t>
  </si>
  <si>
    <t>ABOGADO</t>
  </si>
  <si>
    <t>PEÑA SAMUDIO LAURA AMANDA</t>
  </si>
  <si>
    <t>MAGISTER EN DESARROLLO RURAL</t>
  </si>
  <si>
    <t>PEREZ RAMÍREZ FABIÁN ALONSO</t>
  </si>
  <si>
    <t>QUIJANO ABRIL MARIO ALBERTO</t>
  </si>
  <si>
    <t>DOCTOR EN BIOLOGIA</t>
  </si>
  <si>
    <t>QUINTERO SALAZAR LIBARDO DE JESUS</t>
  </si>
  <si>
    <t>RENDON LLANO MARIA DEL SOCORRO</t>
  </si>
  <si>
    <t>RIOS ALZATE LUZ MERY</t>
  </si>
  <si>
    <t>MAGISTER EN SISTEMAS</t>
  </si>
  <si>
    <t>RIOS GIRALDO DOMINGO DE JESUS</t>
  </si>
  <si>
    <t>RIOS GÓMEZ LUCELLY</t>
  </si>
  <si>
    <t>ESPECIALISTA EN ADMINISTRACIÓN DE SERVICIOS EN SALUD</t>
  </si>
  <si>
    <t>RIOS PULGARIN MARIA ISABEL</t>
  </si>
  <si>
    <t>RIVERA RIVILLAS JAIME</t>
  </si>
  <si>
    <t>DOCTOR EN CIENCIAS AGRARIAS</t>
  </si>
  <si>
    <t>SALDARRIAGA QUINTERO LUISA ALEJANDRA</t>
  </si>
  <si>
    <t>SANCHEZ ESCUDERO JUAN PABLO</t>
  </si>
  <si>
    <t>TANGARIFE ROMAN LUZ JAEL</t>
  </si>
  <si>
    <t>TOBON GOMEZ NATALIA ELISA</t>
  </si>
  <si>
    <t>VALENCIA RODRIGUEZ WILLIAM ALBERTO</t>
  </si>
  <si>
    <t>VALLEJO OSORIO AYDA NATALIA</t>
  </si>
  <si>
    <t>VELASQUEZ DUQUE LUIS EDUARDO</t>
  </si>
  <si>
    <t>VELASQUEZ VALDERRAMA ANGELA MARÍA</t>
  </si>
  <si>
    <t>MAGÍSTER EN DESARROLLO</t>
  </si>
  <si>
    <t>VELEZ RIVERA DIEGO ANDRES</t>
  </si>
  <si>
    <t>VERGARA MESA MARTA INES</t>
  </si>
  <si>
    <t>MAGISTER EN NEUROPSICOLOGIA</t>
  </si>
  <si>
    <t>VILLABONA GONZALEZ SILVIA LUCIA</t>
  </si>
  <si>
    <t>INGENIERÍA INDUSTRIAL</t>
  </si>
  <si>
    <t>WILCHES ZUÑIGA MAURICIO</t>
  </si>
  <si>
    <t>ZAPATA VAHOS ISABEL CRISTINA</t>
  </si>
  <si>
    <t>DOCTORA EN BIOTECNOLOGIA</t>
  </si>
  <si>
    <t>ZUÑIGA RÓDRIGUEZ WILFRIDO</t>
  </si>
  <si>
    <t>MAGISTER EN HUMANIDADES</t>
  </si>
  <si>
    <t>DOCENTE ASISTENTE</t>
  </si>
  <si>
    <t>ALVAREZ FONSECA FREDY YOVERTI</t>
  </si>
  <si>
    <t>MAGISTER EN CIENCIAS DE LA ADMINISTRACION</t>
  </si>
  <si>
    <t>ARCILA SALAZAR BEATRIZ ELENA</t>
  </si>
  <si>
    <t>MAGISTER EN DERECHO PRIVADO</t>
  </si>
  <si>
    <t>ARIAS LOAIZA LUIS FERNANDO</t>
  </si>
  <si>
    <t>BETANCUR MESA PAULA ANDREA</t>
  </si>
  <si>
    <t>FRANCO MONTOYA JUAN CARLOS</t>
  </si>
  <si>
    <t>GARZON ALVAREZ JUAN FERNANDO</t>
  </si>
  <si>
    <t>MAGISTER EN TECNOLOGÍAS DE LA INFORMACIÓN Y LA COMUNICACIÓN</t>
  </si>
  <si>
    <t>GIL VALENCIA WILMAR EVELIO</t>
  </si>
  <si>
    <t>GOMEZ ZULUAGA GUILLERMO LEON</t>
  </si>
  <si>
    <t xml:space="preserve">GUARIN MARIN CARLOS ALBERTO </t>
  </si>
  <si>
    <t>MAGISTER EN E-LEARNING</t>
  </si>
  <si>
    <t>HERRERA GIL GUILLERMO LEON</t>
  </si>
  <si>
    <t xml:space="preserve"> TEOLOGIA</t>
  </si>
  <si>
    <t>LOPERA ARANGO DORIS LEONISA</t>
  </si>
  <si>
    <t>MONSALVE MARIN ALBEIRO</t>
  </si>
  <si>
    <t>MONTOYA GALLEGO LUIS ERNEY</t>
  </si>
  <si>
    <t>MONTOYA PEREZ NELSON DE JESUS</t>
  </si>
  <si>
    <t>MAGISTER EN BIOTECNOLOGIA VEGETAL</t>
  </si>
  <si>
    <t>RAMIREZ PEREZ NICOLAS ADOLFO</t>
  </si>
  <si>
    <t>ESPECIALISTA EN PEDAGOGIA DE LA VIRTUALIDAD</t>
  </si>
  <si>
    <t>RAMIREZ SALAZAR EYISED ANDREA</t>
  </si>
  <si>
    <t>RAMIREZ VALENCIA DIANA CRISTINA</t>
  </si>
  <si>
    <t>RINCON ZAPATA CAROLINA</t>
  </si>
  <si>
    <t>MAGISTER EN ECONOMIA</t>
  </si>
  <si>
    <t>RIOS ZAPATA PAULA CRISTINA</t>
  </si>
  <si>
    <t>SERNA SANCHEZ JHON JAIRO</t>
  </si>
  <si>
    <t>DOCTOR EN FILOSOFIA</t>
  </si>
  <si>
    <t>SIERRA ESCOBAR JORGE ALBERTO</t>
  </si>
  <si>
    <t>MAGISTER EN BOSQUES Y CONSERVACION AMBIENTAL</t>
  </si>
  <si>
    <t>AGROPECUARIA</t>
  </si>
  <si>
    <t>WILCHES FLOREZ OLGA CECILIA</t>
  </si>
  <si>
    <t>DOCENTE ASOCIADO</t>
  </si>
  <si>
    <t>LOPEZ ARROYAVE DIANA CARMENZA</t>
  </si>
  <si>
    <t>ESPECIALISTA EN POLÍTICAS Y PROTECCIÓN DE LA FAMILIA CON ÉNFASIS EN CONCILIACIÓN FAMILIAR</t>
  </si>
  <si>
    <t>LOPEZ MARULANDA ANGEL MIRO</t>
  </si>
  <si>
    <t>RESTREPO RUIZ ALBA LUCIA</t>
  </si>
  <si>
    <t>MAGISTER EN GOBIERNO</t>
  </si>
  <si>
    <t>RIOS OSORIO ELKIN ALONSO</t>
  </si>
  <si>
    <t>VALLEJO CARDONA JESUS DAVID</t>
  </si>
  <si>
    <t>MAGISTER EN ETICA BIOMEDICA ESPECIALISTA EN PEDADOGIA Y DIDACTICA</t>
  </si>
  <si>
    <t>VARGAS RESTREPO CARLOS MARIO</t>
  </si>
  <si>
    <t>DOCENTE TITULAR</t>
  </si>
  <si>
    <t xml:space="preserve">CEBALLOS RAMIREZ SILVIA LILIANA </t>
  </si>
  <si>
    <t>MAGISTER EN ADMINISTRACION</t>
  </si>
  <si>
    <t>Patente registrada</t>
  </si>
  <si>
    <t>Investigador Senior</t>
  </si>
  <si>
    <t>Investigador Junior</t>
  </si>
  <si>
    <t>C1</t>
  </si>
  <si>
    <t>C2</t>
  </si>
  <si>
    <t>ASOCIADO 1</t>
  </si>
  <si>
    <t>ASOCIADO 2</t>
  </si>
  <si>
    <t>ASOCIADO 3</t>
  </si>
  <si>
    <t>ASOCIADO 4</t>
  </si>
  <si>
    <t>ESCALAFÓN ACTUAL</t>
  </si>
  <si>
    <t>TIEMPO EN ACTUAL ESCALAFÓN (en años)</t>
  </si>
  <si>
    <t>¿LOS TÍTULOS DE ESPECIALIZACIÓN, MAESTRÍA O DOCTORADO GUARDAN RELACIÓN CON EL SABER ESPECÍFICO DEL PROGRAMA ACADÉMICO DONDE SE DESEMPEÑA?</t>
  </si>
  <si>
    <t>MÁS DE 2 A 4 AÑOS</t>
  </si>
  <si>
    <t>MÁS DE 4 A 7 AÑOS</t>
  </si>
  <si>
    <t>MÁS DE 7 A 10 AÑOS</t>
  </si>
  <si>
    <t>MÁS DE 10 AÑOS</t>
  </si>
  <si>
    <t>TECNÓLOGO</t>
  </si>
  <si>
    <r>
      <t xml:space="preserve">Participación activa  grupo de investigación </t>
    </r>
    <r>
      <rPr>
        <b/>
        <i/>
        <sz val="10"/>
        <color theme="1"/>
        <rFont val="Calibri"/>
        <family val="2"/>
        <scheme val="minor"/>
      </rPr>
      <t>(Proyectos presentados la Dirección de  Investigación y entidades externas)</t>
    </r>
  </si>
  <si>
    <r>
      <t xml:space="preserve">Semillero activo </t>
    </r>
    <r>
      <rPr>
        <b/>
        <i/>
        <sz val="10"/>
        <color theme="1"/>
        <rFont val="Calibri"/>
        <family val="2"/>
        <scheme val="minor"/>
      </rPr>
      <t>(Inscrito  en I*D, proyecto activo, participación en eventos, mínimo 3 estudiantes)</t>
    </r>
  </si>
  <si>
    <t>MÍNIMOS PARA ACCEDER</t>
  </si>
  <si>
    <t>FECHA DE ESTUDIO</t>
  </si>
  <si>
    <t xml:space="preserve">FECHA DE APROBACIÓN </t>
  </si>
  <si>
    <t>ENTRA EN VIGENCIA APARTIR DE:</t>
  </si>
  <si>
    <t>Aprobado por:</t>
  </si>
  <si>
    <t>Intervalos que determinan las bases para pasar de un grado a otro:</t>
  </si>
  <si>
    <t xml:space="preserve">Para promover al Docente Auxiliar a la categoría de Asistente se requiere: </t>
  </si>
  <si>
    <t>Para promover al DOCENTE ASISTENTE a la categoría de DOCENTE ASOCIADO se requiere:</t>
  </si>
  <si>
    <t>Para promover al Docente Asociado a la categoría de Docente Titular se requiere:</t>
  </si>
  <si>
    <t>Entre 1 y 8 puntos se ubica en el primer grado de cada categoría.</t>
  </si>
  <si>
    <t>Entre 9 y 16 puntos se ubica en el segundo grado de cada categoría.</t>
  </si>
  <si>
    <t>Entre 17 y 24 puntos se ubica en el tercer grado de cada categoría.</t>
  </si>
  <si>
    <t>Entre 25 y 32 puntos se ubica en el cuarto de cada categoría.</t>
  </si>
  <si>
    <t>El ejercicio como Docente Auxiliar por un mínimo de dos (2) años.</t>
  </si>
  <si>
    <t>El ejercicio como Docente Asistente por un mínimo de tres (3) años.</t>
  </si>
  <si>
    <t>El ejercicio como Docente Asociado por un mínimo de cuatro (4) años.</t>
  </si>
  <si>
    <t>RAMIREZ TAMAYO NATACHA</t>
  </si>
  <si>
    <t>FACTOR 2
(En este factor se evaluará el tiempo de labor en la institución, tenga presente que puede sumar el tiempo que ha tenido como docente de catedra o al servicio administrativo en la institución)</t>
  </si>
  <si>
    <t>NIVEL</t>
  </si>
  <si>
    <t>IDIOMA SEGÚN NORMA TECNICA NTC 5580 MEN</t>
  </si>
  <si>
    <t>ITALIANO</t>
  </si>
  <si>
    <t>CASTELLANO</t>
  </si>
  <si>
    <t>RUSO</t>
  </si>
  <si>
    <t>JAPONÉS</t>
  </si>
  <si>
    <t>PORTUGUÉS</t>
  </si>
  <si>
    <t>FRANCÉS</t>
  </si>
  <si>
    <t>ALEMÁN</t>
  </si>
  <si>
    <t>Revistas TOP (Art A1, Art A2)</t>
  </si>
  <si>
    <t>Revistas A (Art B, Art C)</t>
  </si>
  <si>
    <t>Revistas B (Art D). Revistas UCO. Kénosis. Bionatura</t>
  </si>
  <si>
    <t>Libros TOP (Lib. A1, Lib. A. Cap. L. A1, Cap. L. A)</t>
  </si>
  <si>
    <t>Libros A (Lib. B, Cap. L. B). Libro Fondo Editorial UCO</t>
  </si>
  <si>
    <t>Software en ejecución y validado (Registrado ante la  Dirección Nacional de Derechos de Autor).</t>
  </si>
  <si>
    <t>Norma, regulación o política pública, aplicada</t>
  </si>
  <si>
    <t>NIVEL EDUCATIVO</t>
  </si>
  <si>
    <t>GRADO EN EL ESCALAFON</t>
  </si>
  <si>
    <t>FACULTAD</t>
  </si>
  <si>
    <t>FECHA
INGRESO A LA UCO/COMO DOCENTE AUXILIAR</t>
  </si>
  <si>
    <t>ENCARGOS</t>
  </si>
  <si>
    <t>SALARIO</t>
  </si>
  <si>
    <t>Facultad de Ingenierías</t>
  </si>
  <si>
    <t>Ciencias Agropecuarias</t>
  </si>
  <si>
    <t>MAGÍSTER EN CIENCIAS DE LA ALIMENTACIÓN Y NUTRICIÓN HUMANA</t>
  </si>
  <si>
    <t>ADMINISTRACIÓN DE EMPRESAS</t>
  </si>
  <si>
    <t>MAGÍSTER EN EDUCACIÓN</t>
  </si>
  <si>
    <t>MAGÍSTER EN EDUCACION</t>
  </si>
  <si>
    <t>MAESTRÍA EN EDUCACIÓN</t>
  </si>
  <si>
    <t>ARIAS CANTOR MAGDA YOLIMA</t>
  </si>
  <si>
    <t>MAGISTER UNIVERSITARIO EN EN COOPERACIÓN AL DESARROLLO</t>
  </si>
  <si>
    <t>PSICOLOGÍA</t>
  </si>
  <si>
    <t>ARISTIZABAL MONTOYA ANA MARÍA</t>
  </si>
  <si>
    <t>ESPECIALISTA EN ALIMENTACIÓN Y NUTRICIÓN</t>
  </si>
  <si>
    <t>BURITICÁ GUARÍN CARLOS MARIO</t>
  </si>
  <si>
    <t>LICENCIADO EN EDUCACIÓN BÁSICA CON ÉNFASIS EN EDUCACIÓN ARTISTICA Y CULTURAL:MUSICAL</t>
  </si>
  <si>
    <t>MAGÍSTER EN ADMINISTRACIÓN</t>
  </si>
  <si>
    <t>CARVAJAL BOTERO CLAUDIA YANET</t>
  </si>
  <si>
    <t>CENTRO IDIOMAS</t>
  </si>
  <si>
    <t>CASTAÑO RIOS JUAN GUILLERMO</t>
  </si>
  <si>
    <t>ESPECIALISTA EN EDUCACIÓN FÍSICA ENTRENAMIENTO DEPORTIVO</t>
  </si>
  <si>
    <t>LICENCIATURA (EDUCACIÓN FÍSICA)</t>
  </si>
  <si>
    <t>MAGÍSTER EN INGENIERÍA</t>
  </si>
  <si>
    <t xml:space="preserve">CASTRO RESTREPO DABOBERTO </t>
  </si>
  <si>
    <t>DOCTOR EN CIENCIAS AGRIGOLAS</t>
  </si>
  <si>
    <t>CORREA GOMEZ SANDRA MILENA</t>
  </si>
  <si>
    <t>ESPECIALISTA EN LA PEDAGOGIA DE LA VIRTUALIDAD</t>
  </si>
  <si>
    <t>DAVID GIRALDO RUBÉN DARÍO</t>
  </si>
  <si>
    <t>DE LEÓN ESCORCIA LILIANA MARIA</t>
  </si>
  <si>
    <t>MAGÍSTER EN MERCADEO</t>
  </si>
  <si>
    <t>LICENCIATURAS (MATEMÁTICAS-INGENIERIA DE SISTEMAS- 50%-50%</t>
  </si>
  <si>
    <t>DIAZ SORACA HENRY ELIECER</t>
  </si>
  <si>
    <t>LICENCIATURAS (EDUCACIÓ FÍSICA)</t>
  </si>
  <si>
    <t>MAGÍSTER EN PSICOLOGÍA Y SALUD MENTAL</t>
  </si>
  <si>
    <t>LICENCIATURAS (PRIMERA INFANCIA)</t>
  </si>
  <si>
    <t>MAGÍSTER EN HUMANIDADES</t>
  </si>
  <si>
    <t>GAVIRIA GUTIERREZ BERTHA MIRYAM</t>
  </si>
  <si>
    <t>GIL CORREA CLAUDIA MARIA</t>
  </si>
  <si>
    <t>GIRALDO SÁNCHEZ CARLOS EDUARDO</t>
  </si>
  <si>
    <t>MAGÍSTER EN  RELACIONES INTERNACIONALES</t>
  </si>
  <si>
    <t>GÓMEZ GONZÁLEZ MARTHA LUCÍA</t>
  </si>
  <si>
    <t>DOCTORA EN PSICOLOGÍA</t>
  </si>
  <si>
    <t>LICENCIATURAS</t>
  </si>
  <si>
    <t>GONZÁLEZ GARCÍA DANIELA</t>
  </si>
  <si>
    <t>GRANADOS MORALES DAVID ALEJADRO</t>
  </si>
  <si>
    <t>NUTRICIÓN Y DIÉTETICA</t>
  </si>
  <si>
    <t>JIMENEZ GIRALDO JIOVANNY</t>
  </si>
  <si>
    <t xml:space="preserve">MAGÍSTER EN FORMACIÓN DE PROFESORES DE INGLÉS COMO LENGUA EXTRANJERA </t>
  </si>
  <si>
    <t>JIMÉNEZ LÓPEZ JOSE DAVID</t>
  </si>
  <si>
    <t>01/01/2016 PROFESOR</t>
  </si>
  <si>
    <t>LUKAU QUINTERO CLAUDIA ELENA</t>
  </si>
  <si>
    <t>MARÍN RAMÍREZ ARLEX</t>
  </si>
  <si>
    <t>MAGISTER EN INGENIERIA -RECURSOS HIDRÁULICOSMAGISTER EN RECURSOS HÍDRICOS</t>
  </si>
  <si>
    <t>MAGÍSTER EN ADMINISTRACIÓN FINANCIERA</t>
  </si>
  <si>
    <t>CONTADURÍA PÚBLICA</t>
  </si>
  <si>
    <t>MONTOYA POSADA LUISA FERNANDA</t>
  </si>
  <si>
    <t>MAGÍSTER EN ADMINISTRACIÓN DE EMPRESAS CON ÉNFASIS EN GESTIÓN INTERNACIONAL</t>
  </si>
  <si>
    <t>MUÑOZ GAVIRIA DIEGO ALEJANDRO</t>
  </si>
  <si>
    <t>MAGÍSTER EN PSICOLOGÍA</t>
  </si>
  <si>
    <t>NUTRICIONISTA DIETISTA</t>
  </si>
  <si>
    <t>QUINTERO OSORIO LUZ ADRIANA</t>
  </si>
  <si>
    <t>MAGÍSTER EN ADMINISTRACIÓN DE EMPRESAS</t>
  </si>
  <si>
    <t>RAMIREZ LOPEZ NATALIA ELENA</t>
  </si>
  <si>
    <t>MAGÍSTER EN HEMENÉUTICA LITERARIA</t>
  </si>
  <si>
    <t>DOCTORA EN ECOLOGÍA</t>
  </si>
  <si>
    <t>RODAS CHAMORRO LUZ MARINA</t>
  </si>
  <si>
    <t>SEPULVEDA ZAPATA CATALINA MARIA</t>
  </si>
  <si>
    <t>LICENCIADO EN FILOSOFÍA Y EDUCACIÓN RELIGIOSA</t>
  </si>
  <si>
    <t>VELÁSQUEZ GARCÍA JUAN ESTEBAN</t>
  </si>
  <si>
    <t>MAGÍSTER EN ADMINISTRACIÓ N</t>
  </si>
  <si>
    <t>VELEZ ROLDÁN LUZ ALEJANDRA</t>
  </si>
  <si>
    <t>NÚMERO DE HORAS SEMANALES DE CLASE EN EL SEMESTRE ACTUAL</t>
  </si>
  <si>
    <t>Entre 0 y dos Eventos</t>
  </si>
  <si>
    <t>Cantidad</t>
  </si>
  <si>
    <t>Total</t>
  </si>
  <si>
    <t xml:space="preserve">Relación de Productividad: </t>
  </si>
  <si>
    <t>TIPO DE PRODUCTO</t>
  </si>
  <si>
    <t>NOMBRE DEL PRODUCTO</t>
  </si>
  <si>
    <t>ISSN</t>
  </si>
  <si>
    <t>AÑO</t>
  </si>
  <si>
    <t>NOMBRE DE LOS AUTORES</t>
  </si>
  <si>
    <t>RELACION PRODUCTIVIDAD</t>
  </si>
  <si>
    <t>ARTICULO</t>
  </si>
  <si>
    <t>LIBRO / CAPITULO DE LIBRO</t>
  </si>
  <si>
    <t>DESARROLLO TECNOLOGICO</t>
  </si>
  <si>
    <r>
      <t>Articulo 13. a)  Compromiso docente misional.</t>
    </r>
    <r>
      <rPr>
        <sz val="12"/>
        <color theme="1"/>
        <rFont val="Calibri"/>
        <family val="2"/>
        <scheme val="minor"/>
      </rPr>
      <t xml:space="preserve"> Puntaje adicional para los docentes que en su número de asignaturas superen la asignación laboral normal, partiendo de un mínimo de VEINTE (20) horas semanales para tiempo completo y DOCE (12) horas semanales para medio tiempo, durante el semestre respectivo.</t>
    </r>
  </si>
  <si>
    <t>FACTOR 1
(En este factor se evaluará las competencias académicas y en marco común europeo, ingles)</t>
  </si>
  <si>
    <t>FACTOR 3
(En este Factor se tomará en cuenta la evaluación de los estudiantes a los docentes dándole un peso del 40% y la disposición y servicio a las funciones sustantivas, las cuales son 12 y cada una con un valor del 5% para un total del 60%)</t>
  </si>
  <si>
    <r>
      <t xml:space="preserve">Asesoría a trabajo de grado de maestría o doctorado. </t>
    </r>
    <r>
      <rPr>
        <b/>
        <i/>
        <sz val="10"/>
        <color theme="1"/>
        <rFont val="Calibri"/>
        <family val="2"/>
        <scheme val="minor"/>
      </rPr>
      <t>(Finalizado  y evaluado por jurados)</t>
    </r>
  </si>
  <si>
    <t>FACTOR 4
(En este Factor se tendrá en cuenta el certificado de autogestión entregado por su jefe inmediato con un peso del 50% y la participación en los eventos de carácter institucional)</t>
  </si>
  <si>
    <t>Instrucciones.
Este simulador te facilitará la evaluación de los objetivos trazados en tu desempeño como docente. 
Solo se puede modificar las áreas demarcadas en azul claro.</t>
  </si>
  <si>
    <t>INGENIERÍA SISTEMAS</t>
  </si>
  <si>
    <t>Facultad de Ciencias Sociales</t>
  </si>
  <si>
    <t>MAGISTER EN DESARROLLO SOSTENIBLE Y MEDIO AMBIENTE</t>
  </si>
  <si>
    <t>Facultad de Ciencias de la Salud</t>
  </si>
  <si>
    <t>ÁLVAREZ DÍAZ DANIELA</t>
  </si>
  <si>
    <t>INGENIERA QUÍMICA</t>
  </si>
  <si>
    <t xml:space="preserve">DEPARTAMENTO DE CIENCIAS EXACTAS </t>
  </si>
  <si>
    <t>Facultad de Ciencias Ecónomicas</t>
  </si>
  <si>
    <t>Facultad de Ciencias de la Educación</t>
  </si>
  <si>
    <t xml:space="preserve">Facultad de Derecho </t>
  </si>
  <si>
    <t>ATEHORTÚA SÁNCHEZ JAIME ARBEY</t>
  </si>
  <si>
    <t>MAGÍSTER EN LINGÜÍSTICA</t>
  </si>
  <si>
    <t>BEDOYA BEDOYA OSCAR ANDRÉS</t>
  </si>
  <si>
    <t>MAGÍSTER EN SALUD FAMILIAR</t>
  </si>
  <si>
    <t>Facultad de Teología y Humanidades</t>
  </si>
  <si>
    <t>CARVAJAL GALLO ANDRÉS FELIPE</t>
  </si>
  <si>
    <t>CASTAÑEDA VALENCIA OSCAR MAURICIO</t>
  </si>
  <si>
    <t>CASTRILLÓN JIMÉNEZ MELISSA</t>
  </si>
  <si>
    <t>MAGÍSTER EN GERENCIA DE LA INNOVACIÓN  Y EL CONOCIMIENTO</t>
  </si>
  <si>
    <t>CORREA CARMONA JUAN CARLOS</t>
  </si>
  <si>
    <t>GIRALDO FRANCO ALEJANDRO HUMBERTO</t>
  </si>
  <si>
    <t>INGENIERO AGRÍCOLA</t>
  </si>
  <si>
    <t>GÓMEZ SALAZAR ELKIN</t>
  </si>
  <si>
    <t>LICENCIADO EN TEOLOGÍA ESPIRITUAL</t>
  </si>
  <si>
    <t>DOCTOR EN INGENIERÍA</t>
  </si>
  <si>
    <t>GUTIÉRREZ HENAO LEIDY YULIANA</t>
  </si>
  <si>
    <t xml:space="preserve">ESPECIALISTA EN DERECHO DE LA SEGURIDAD SOCIAL </t>
  </si>
  <si>
    <t>HENAO MURILLO NATALIA ANDREA</t>
  </si>
  <si>
    <t>ESPECIALISTA EN ENFERMERÍA EN CUIDADO AL NIÑO EN ESTADO CRÍTICO DE SALUD</t>
  </si>
  <si>
    <t>JARAMILLO JARAMILLO DIANA CARMENZA</t>
  </si>
  <si>
    <t>ESPECIALISTA EN DERECHO ADMINISTRATIVO</t>
  </si>
  <si>
    <t>JIMÉNEZ LOAIZA FRANK CAMILO</t>
  </si>
  <si>
    <t>LONDOÑO RAMÍREZ DAVID ALEJANDRO</t>
  </si>
  <si>
    <t>LÓPEZ VELÁSQUEZ JHON FERNANDO</t>
  </si>
  <si>
    <t xml:space="preserve">MAGISTER EN INGENIERIA - INGENIERIA DE SISTEMAS </t>
  </si>
  <si>
    <t>MONSALVE LÓPEZ CARLOS HUMBERTO</t>
  </si>
  <si>
    <t>MONTOYA GUTIÉRREZ JUAN ÁLVARO</t>
  </si>
  <si>
    <t>MAGÍSTER EN MOTRICIDAD DESARROLLO HUMANO</t>
  </si>
  <si>
    <t>PATIÑO VALENCIA BERNARDO ANDRÉS</t>
  </si>
  <si>
    <t>MAGÍSTER EN CIENCIAS ECONÓMICAS</t>
  </si>
  <si>
    <t>PATIÑO VILLA NELSON DE JESÚS</t>
  </si>
  <si>
    <t>PÉREZ CADAVID ADRIANA</t>
  </si>
  <si>
    <t>PINEDA CANABAL LENIN ANIBAL</t>
  </si>
  <si>
    <t>MAGÍSTER EN FILOSOFÍA</t>
  </si>
  <si>
    <t>RAMÍREZ SÁNCHEZ MARGARITA MARÍA</t>
  </si>
  <si>
    <t>ESPECIALISTA EN INGENIERÍA AMBIENTAL</t>
  </si>
  <si>
    <t>RAMÍREZ VALENCIA JOSE RAÚL</t>
  </si>
  <si>
    <t>RÍOS ATEHORTÚA DUVÁN ANDRÉS</t>
  </si>
  <si>
    <t>MAGÍSTER EN DERECHO PROCESAL</t>
  </si>
  <si>
    <t>SILVA DOMÍNGUEZ MARIA VICTORIA</t>
  </si>
  <si>
    <t>MAGÍSTER EN ALTA GERENCIA</t>
  </si>
  <si>
    <t>SUÁREZ MARÍN CARLOS ALBERTO</t>
  </si>
  <si>
    <t>TABARES RÍOS JORGE ANDRÉS</t>
  </si>
  <si>
    <t>DOCTOR EN TEOLOGÍA</t>
  </si>
  <si>
    <t>MAGÍSTER ERN DIDÁCTICA DEL INGLES</t>
  </si>
  <si>
    <t>VÁSQUEZ ARREDONDO MARIO ANDRÉS</t>
  </si>
  <si>
    <t>VILLALBA MORALES MARIA LUISA</t>
  </si>
  <si>
    <t>MAGÍSTER EN INGENIERÍA - INGENIERÍA ADMISTRATIVA</t>
  </si>
  <si>
    <t>VILLEGAS ARBOLEDA CRISTIÁN CAMILO</t>
  </si>
  <si>
    <t>DOCENTE AUXILIAR</t>
  </si>
  <si>
    <t>ÁLVAREZ LÓPEZ JOSE ALBERTO</t>
  </si>
  <si>
    <t>ARBELÁEZ BETANCUR ANDRÉS FELIPE</t>
  </si>
  <si>
    <t>BOTERO ARBELÁEZ ANDERSON</t>
  </si>
  <si>
    <t>CAMARGO HERNÁNDEZ JORGE ANDRÉS</t>
  </si>
  <si>
    <t>CARMONA MONTOYA ADILEY</t>
  </si>
  <si>
    <t>DUQUE CASTAÑO YENY PAOLA</t>
  </si>
  <si>
    <t>ESCOBAR RESTREPO CARLOS SANTIAGO</t>
  </si>
  <si>
    <t>GARCÍA ECHEVERRI JONNY ALEXANER</t>
  </si>
  <si>
    <t>GARZON GONZALEZ JORGE MARIO</t>
  </si>
  <si>
    <t>GIRALDO MARÍN ISABEL CRISTINA</t>
  </si>
  <si>
    <t>GONZÁLEZ PULGARÍN MICHAEL</t>
  </si>
  <si>
    <t>HERNÁNDEZ MONTES LUIS JAVIER</t>
  </si>
  <si>
    <t>MARTÍNEZ BAENA JUAN DAVID</t>
  </si>
  <si>
    <t>MERCHAN JAIMES VLADIMIR</t>
  </si>
  <si>
    <t>MONTOYA SÁNCHEZ DIEGO ARMANDO</t>
  </si>
  <si>
    <t>MONTOYA URIBE SEBASTIÁN</t>
  </si>
  <si>
    <t>MURILLO EGURROLA JUAN DAVID</t>
  </si>
  <si>
    <t>QUINTO CUMPLIDO ADRIANA MARÍA</t>
  </si>
  <si>
    <t>RENDÓN  MORENO JHONATAN ARLEY</t>
  </si>
  <si>
    <t xml:space="preserve">ESPECIALISTA EN DERECHO ADMINISTRATIVO </t>
  </si>
  <si>
    <t>MAGÍSTER EN SALUD COLECTIVA</t>
  </si>
  <si>
    <t>ESPECIALISTA EN SEGURIDAD Y SALUD EN EL TRABAJO</t>
  </si>
  <si>
    <t>ESPECIALISTA EN ALTA GERENCIA</t>
  </si>
  <si>
    <t>MAGÍSTER EN DERECHO DEL ESTADO CON ÉNFASIS EN DERECHO TRIBUTARIO</t>
  </si>
  <si>
    <t>MAGÍSTER EN SEGURIDAD SOCIAL</t>
  </si>
  <si>
    <t>MAGÍSTER EN CIENCIAS GEOMORFOLOGÍA Y SUELOS</t>
  </si>
  <si>
    <t>MAGÍSTER EN CIENCIAS ANIMALES Y ALIMENTOS</t>
  </si>
  <si>
    <t>DOCTOR EN CIENCIAS DEL MATRIMONIO Y LA FAMILIA</t>
  </si>
  <si>
    <t>MAGÍSTER EN EPIDEMIOLOGÍA</t>
  </si>
  <si>
    <t>ESPECIALISTA EN GESTIÓN TRIBUTARIA</t>
  </si>
  <si>
    <t>MAGÍSTER E TECNOLOGÍAS DE LA INFORMACIÓN Y LA COMUNICACIÓN</t>
  </si>
  <si>
    <t>MAGISTER EN CIENCIAS SOCIALES, CULTURA Y VIDA URBA</t>
  </si>
  <si>
    <t>MAGÍSTER EN LOGÍSTICA</t>
  </si>
  <si>
    <t>INGENIERO MECÁNICO</t>
  </si>
  <si>
    <t>DOCTOR EN CIENCIAS CONTABLES</t>
  </si>
  <si>
    <t>ESP. EN MANEJO POST-COSECHA Y MANEJO DE FRUTAS Y H</t>
  </si>
  <si>
    <t>MAGISTER EN MERCADEO</t>
  </si>
  <si>
    <t>ENFERMERÍA</t>
  </si>
  <si>
    <t>INGENIERÍA DE SISTEMAS</t>
  </si>
  <si>
    <t>ZOOTECNIA</t>
  </si>
  <si>
    <t>Ciencias de la Salud</t>
  </si>
  <si>
    <t>Facultad de Ciencias Agropecuarias</t>
  </si>
  <si>
    <t>Tres Eventos</t>
  </si>
  <si>
    <t>Cuatro Eventos</t>
  </si>
  <si>
    <t>Cinco o mas</t>
  </si>
  <si>
    <t>Menos del 75%</t>
  </si>
  <si>
    <t>Del 80% al 85%</t>
  </si>
  <si>
    <t>Del 85% al 90%</t>
  </si>
  <si>
    <t>Iniciativas innovadoras pedagógicas, didácticas, metodologías y prácticas evaluativas (técnicas e instrumentos) en el servicio académico. (Propuesta de innovación como constructo teórico con validación mínima de un semestre académico).</t>
  </si>
  <si>
    <t>Asesoría de estudiante en práctica.</t>
  </si>
  <si>
    <r>
      <t xml:space="preserve">Producción de material docente </t>
    </r>
    <r>
      <rPr>
        <b/>
        <i/>
        <sz val="10"/>
        <color theme="1"/>
        <rFont val="Calibri"/>
        <family val="2"/>
        <scheme val="minor"/>
      </rPr>
      <t>(físico, TIC)</t>
    </r>
    <r>
      <rPr>
        <sz val="11"/>
        <color theme="1"/>
        <rFont val="Calibri"/>
        <family val="2"/>
        <scheme val="minor"/>
      </rPr>
      <t xml:space="preserve"> con cumplimiento de parámetros institucionales.</t>
    </r>
  </si>
  <si>
    <t>Asesoría de trabajos de grado de pregrado.</t>
  </si>
  <si>
    <t>Participación activa en redes.</t>
  </si>
  <si>
    <t>Creación, ejecución o participación en proyectos de responsabilidad social, Misiones, Orientación Vocacional y Mercadeo.</t>
  </si>
  <si>
    <t>Interacciones comprobadas con comunidades académicas presencial o virtual.</t>
  </si>
  <si>
    <t xml:space="preserve">Servir cátedra en inglés. </t>
  </si>
  <si>
    <t>Más del 95%</t>
  </si>
  <si>
    <t>Del 90% al 95%</t>
  </si>
  <si>
    <t>Del 75% al 76%</t>
  </si>
  <si>
    <t>Del 77% al 78%</t>
  </si>
  <si>
    <t>Del 78% al 80%</t>
  </si>
  <si>
    <r>
      <t xml:space="preserve">Participación activa y efectiva en eventos de carácter institucional que contribuyan a la filosofía institucional y que le aportan a su vida personal y profesional. </t>
    </r>
    <r>
      <rPr>
        <b/>
        <sz val="12"/>
        <color theme="1"/>
        <rFont val="Calibri"/>
        <family val="2"/>
        <scheme val="minor"/>
      </rPr>
      <t xml:space="preserve">Por ejemplo: </t>
    </r>
    <r>
      <rPr>
        <sz val="12"/>
        <color theme="1"/>
        <rFont val="Calibri"/>
        <family val="2"/>
        <scheme val="minor"/>
      </rPr>
      <t>Cátedras abiertas, jornadas espirituales, convivencias, capacitaciones de cultura organizacional, talleres, jornada cuaresmal, tardes de bienestar, tertulias.</t>
    </r>
  </si>
  <si>
    <r>
      <t>Acompañamiento en retención  estudiantil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desde el Proyecto Pedagógos.   </t>
    </r>
  </si>
  <si>
    <t>ALZATE ORTIZ FABER ANDRES</t>
  </si>
  <si>
    <t>DUQUE MARTINEZ ALVARO ALEJANDRO</t>
  </si>
  <si>
    <t>ECHEVERRI RIOS ANA RITA</t>
  </si>
  <si>
    <t>GÓMEZ CARDONA LEIDY YULIETH</t>
  </si>
  <si>
    <t>HINCAPIE GARCIA NELSON ALEXANDER</t>
  </si>
  <si>
    <t>JARAMILLO GIRALDO DANIEL FELIPE</t>
  </si>
  <si>
    <t>LOPEZ OSPINA ROBERTO</t>
  </si>
  <si>
    <t xml:space="preserve">MONTERROSA QUINTERO ARMANDO </t>
  </si>
  <si>
    <t>ORTEGA ROJAS CARLOS MARIO</t>
  </si>
  <si>
    <t>OSPINA HURTADO DANIEL ANDRES</t>
  </si>
  <si>
    <t>ROBLES ORTIZ NATHALIA ANDREA</t>
  </si>
  <si>
    <t>VANEGAS GIRALDO MONICA MARIA</t>
  </si>
  <si>
    <t>VELEZ RUIZ JUAN CAMILO</t>
  </si>
  <si>
    <t>DOCTOR EN CIENCAS SOCIALES</t>
  </si>
  <si>
    <t>MAGISTER EN GERENCIA DE EMPRESAS</t>
  </si>
  <si>
    <t>ESPECIALISTA EN PSICOLOGIA EDUCATIVA</t>
  </si>
  <si>
    <t>MAGISTER EN INGENIERIA EN TELECOMUNICACIONES</t>
  </si>
  <si>
    <t>DOCTOR EN EDUUCACIÓN</t>
  </si>
  <si>
    <t>MAGISTER EN LITERATURA</t>
  </si>
  <si>
    <t>ESPECIALISTA EN PEDAGOGIA Y DIDACTICA</t>
  </si>
  <si>
    <t xml:space="preserve">Magíster en Teologia </t>
  </si>
  <si>
    <t>MAGÍSTER EN CIENCIAS DE LA ACTIVIDAD FISICA</t>
  </si>
  <si>
    <t>MAGÍSTER UNIVERSITARIO EN ACTIVIDAD FISICA Y SALUD</t>
  </si>
  <si>
    <t xml:space="preserve">MAGÍSTER EN ENSEÑANZA Y APREDIZAJE DE LENGUAJES EXTRANJEROS </t>
  </si>
  <si>
    <t xml:space="preserve">MAESTRIA EN ARTES VISUALES Y PLÁSTICAS </t>
  </si>
  <si>
    <t xml:space="preserve">MAGISTER EN DERECHO PRIVADO PATRIMONIAL - MAGISTER EN DERECHO PROCESAL COMTEMPORANEO </t>
  </si>
  <si>
    <t xml:space="preserve">MAGÍSTER UNIVERSITARIO EN TECNOLOGIA EDUCATIVA Y COMPETENCIAS DIGITALES </t>
  </si>
  <si>
    <t>ESPECIALISTA EN ENSEÑANZA DEL INGLES</t>
  </si>
  <si>
    <t>GERONTOLOGA</t>
  </si>
  <si>
    <t>ESPECIALISTA EN GESTIÓN AMBIENTAL</t>
  </si>
  <si>
    <t xml:space="preserve">PROGRAMA MAESTRÍA EDUCACIÓN </t>
  </si>
  <si>
    <t>PROGRAMA MAESTRIA EN EDUCACIÓN</t>
  </si>
  <si>
    <t>LICENCIATURA EN EDUCACIÓN FISICA</t>
  </si>
  <si>
    <t>GERONTOLOGIA  - VIRTUAL</t>
  </si>
  <si>
    <t>Facultad de Educación</t>
  </si>
  <si>
    <t>Facultad Ciencias de la Salud</t>
  </si>
  <si>
    <t>21/01/2019</t>
  </si>
  <si>
    <t>27/07/29020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</si>
</sst>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3" borderId="0" applyNumberFormat="0" applyBorder="0" applyAlignment="0" applyProtection="0"/>
    <xf numFmtId="0" fontId="21" fillId="0" borderId="0"/>
    <xf numFmtId="0" fontId="21" fillId="0" borderId="0"/>
    <xf numFmtId="42" fontId="2" fillId="0" borderId="0" applyFont="0" applyFill="0" applyBorder="0" applyAlignment="0" applyProtection="0"/>
  </cellStyleXfs>
  <cellXfs count="283">
    <xf numFmtId="0" fontId="0" fillId="0" borderId="0" xfId="0"/>
    <xf numFmtId="0" fontId="10" fillId="0" borderId="0" xfId="2" applyNumberFormat="1" applyFont="1" applyBorder="1" applyAlignment="1" applyProtection="1">
      <alignment vertical="center" wrapText="1"/>
      <protection locked="0"/>
    </xf>
    <xf numFmtId="0" fontId="0" fillId="2" borderId="21" xfId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2" fontId="3" fillId="0" borderId="0" xfId="2" applyNumberFormat="1" applyFont="1" applyBorder="1" applyAlignment="1" applyProtection="1">
      <alignment horizontal="center" vertical="center"/>
      <protection locked="0"/>
    </xf>
    <xf numFmtId="14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9" fontId="6" fillId="0" borderId="0" xfId="4" applyFont="1" applyBorder="1" applyAlignment="1" applyProtection="1">
      <alignment horizontal="left" vertical="center"/>
    </xf>
    <xf numFmtId="10" fontId="4" fillId="0" borderId="21" xfId="4" applyNumberFormat="1" applyFont="1" applyBorder="1" applyAlignment="1" applyProtection="1">
      <alignment horizontal="center" vertical="center"/>
      <protection hidden="1"/>
    </xf>
    <xf numFmtId="2" fontId="13" fillId="3" borderId="2" xfId="5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14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3" fillId="0" borderId="21" xfId="0" applyFont="1" applyBorder="1" applyAlignment="1" applyProtection="1">
      <alignment horizontal="center" vertical="center"/>
      <protection hidden="1"/>
    </xf>
    <xf numFmtId="9" fontId="3" fillId="0" borderId="21" xfId="4" applyNumberFormat="1" applyFont="1" applyBorder="1" applyAlignment="1" applyProtection="1">
      <alignment horizontal="center" vertical="center"/>
      <protection hidden="1"/>
    </xf>
    <xf numFmtId="9" fontId="4" fillId="0" borderId="19" xfId="4" applyFont="1" applyBorder="1" applyAlignment="1" applyProtection="1">
      <alignment horizontal="center" vertical="center"/>
      <protection hidden="1"/>
    </xf>
    <xf numFmtId="9" fontId="4" fillId="0" borderId="21" xfId="4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</xf>
    <xf numFmtId="9" fontId="4" fillId="0" borderId="40" xfId="4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164" fontId="9" fillId="0" borderId="0" xfId="3" applyFont="1" applyBorder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20" fillId="0" borderId="44" xfId="0" applyFont="1" applyBorder="1" applyAlignment="1" applyProtection="1">
      <alignment horizontal="center" vertical="center" wrapText="1"/>
    </xf>
    <xf numFmtId="14" fontId="20" fillId="0" borderId="21" xfId="0" applyNumberFormat="1" applyFont="1" applyBorder="1" applyAlignment="1" applyProtection="1">
      <alignment horizontal="center" vertical="center"/>
      <protection hidden="1"/>
    </xf>
    <xf numFmtId="0" fontId="20" fillId="0" borderId="32" xfId="0" applyFont="1" applyBorder="1" applyAlignment="1" applyProtection="1">
      <alignment vertical="center"/>
    </xf>
    <xf numFmtId="0" fontId="20" fillId="0" borderId="38" xfId="0" applyFont="1" applyBorder="1" applyAlignment="1" applyProtection="1">
      <alignment vertical="center"/>
    </xf>
    <xf numFmtId="166" fontId="20" fillId="0" borderId="22" xfId="2" applyNumberFormat="1" applyFont="1" applyBorder="1" applyAlignment="1" applyProtection="1">
      <alignment horizontal="center" vertical="center"/>
      <protection hidden="1"/>
    </xf>
    <xf numFmtId="0" fontId="20" fillId="2" borderId="39" xfId="1" applyFont="1" applyBorder="1" applyAlignment="1" applyProtection="1">
      <alignment horizontal="center" vertical="center"/>
      <protection locked="0"/>
    </xf>
    <xf numFmtId="0" fontId="20" fillId="2" borderId="40" xfId="1" applyFont="1" applyBorder="1" applyAlignment="1" applyProtection="1">
      <alignment horizontal="center" vertical="center"/>
      <protection locked="0"/>
    </xf>
    <xf numFmtId="0" fontId="20" fillId="2" borderId="54" xfId="1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</xf>
    <xf numFmtId="9" fontId="23" fillId="0" borderId="19" xfId="4" applyFont="1" applyBorder="1" applyAlignment="1" applyProtection="1">
      <alignment vertical="center"/>
    </xf>
    <xf numFmtId="9" fontId="23" fillId="2" borderId="19" xfId="1" applyNumberFormat="1" applyFont="1" applyBorder="1" applyAlignment="1" applyProtection="1">
      <alignment vertical="center"/>
      <protection locked="0"/>
    </xf>
    <xf numFmtId="9" fontId="23" fillId="2" borderId="21" xfId="1" applyNumberFormat="1" applyFont="1" applyBorder="1" applyAlignment="1" applyProtection="1">
      <alignment vertical="center"/>
      <protection locked="0"/>
    </xf>
    <xf numFmtId="9" fontId="22" fillId="0" borderId="30" xfId="4" applyFont="1" applyBorder="1" applyAlignment="1" applyProtection="1">
      <alignment vertical="center" wrapText="1"/>
    </xf>
    <xf numFmtId="9" fontId="22" fillId="2" borderId="30" xfId="1" applyNumberFormat="1" applyFont="1" applyBorder="1" applyAlignment="1" applyProtection="1">
      <alignment vertical="center"/>
      <protection locked="0"/>
    </xf>
    <xf numFmtId="9" fontId="22" fillId="0" borderId="21" xfId="4" applyFont="1" applyBorder="1" applyAlignment="1" applyProtection="1">
      <alignment vertical="center" wrapText="1"/>
    </xf>
    <xf numFmtId="9" fontId="22" fillId="0" borderId="2" xfId="4" applyFont="1" applyBorder="1" applyAlignment="1" applyProtection="1">
      <alignment vertical="center" wrapText="1"/>
    </xf>
    <xf numFmtId="0" fontId="22" fillId="0" borderId="48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45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21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11" fillId="3" borderId="53" xfId="5" applyFont="1" applyBorder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/>
    </xf>
    <xf numFmtId="0" fontId="25" fillId="0" borderId="3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37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14" fontId="0" fillId="0" borderId="0" xfId="0" applyNumberFormat="1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Alignment="1">
      <alignment vertical="center"/>
    </xf>
    <xf numFmtId="0" fontId="0" fillId="0" borderId="0" xfId="0" applyFont="1" applyFill="1" applyBorder="1" applyAlignment="1" applyProtection="1">
      <alignment vertical="center"/>
    </xf>
    <xf numFmtId="14" fontId="0" fillId="0" borderId="0" xfId="0" applyNumberFormat="1" applyFont="1" applyFill="1" applyBorder="1" applyAlignment="1" applyProtection="1">
      <alignment vertical="center"/>
      <protection locked="0"/>
    </xf>
    <xf numFmtId="14" fontId="20" fillId="0" borderId="2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4" fontId="13" fillId="3" borderId="2" xfId="5" applyNumberFormat="1" applyFont="1" applyBorder="1" applyAlignment="1" applyProtection="1">
      <alignment horizontal="center" vertical="center"/>
      <protection hidden="1"/>
    </xf>
    <xf numFmtId="0" fontId="27" fillId="3" borderId="4" xfId="5" applyFont="1" applyBorder="1" applyAlignment="1" applyProtection="1">
      <alignment horizontal="center" vertical="center" wrapText="1"/>
    </xf>
    <xf numFmtId="0" fontId="0" fillId="0" borderId="56" xfId="0" applyFont="1" applyBorder="1" applyAlignment="1" applyProtection="1">
      <alignment horizontal="center" vertical="center"/>
      <protection locked="0"/>
    </xf>
    <xf numFmtId="0" fontId="29" fillId="0" borderId="57" xfId="0" applyFont="1" applyBorder="1" applyAlignment="1" applyProtection="1">
      <alignment horizontal="center" vertical="center"/>
      <protection locked="0"/>
    </xf>
    <xf numFmtId="0" fontId="29" fillId="0" borderId="58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5" borderId="19" xfId="0" applyFont="1" applyFill="1" applyBorder="1" applyAlignment="1" applyProtection="1">
      <alignment horizontal="center" vertical="center"/>
      <protection locked="0"/>
    </xf>
    <xf numFmtId="0" fontId="0" fillId="5" borderId="21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9" fillId="0" borderId="62" xfId="2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right" vertical="center"/>
      <protection locked="0"/>
    </xf>
    <xf numFmtId="9" fontId="1" fillId="0" borderId="21" xfId="4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4" fontId="0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/>
    <xf numFmtId="42" fontId="30" fillId="0" borderId="0" xfId="8" applyFont="1"/>
    <xf numFmtId="42" fontId="0" fillId="0" borderId="0" xfId="8" applyFont="1"/>
    <xf numFmtId="0" fontId="0" fillId="5" borderId="21" xfId="0" applyFont="1" applyFill="1" applyBorder="1" applyAlignment="1" applyProtection="1">
      <alignment horizontal="center" vertical="center"/>
      <protection locked="0"/>
    </xf>
    <xf numFmtId="0" fontId="0" fillId="5" borderId="22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29" fillId="0" borderId="58" xfId="0" applyFont="1" applyBorder="1" applyAlignment="1" applyProtection="1">
      <alignment horizontal="center" vertical="center"/>
      <protection locked="0"/>
    </xf>
    <xf numFmtId="0" fontId="0" fillId="5" borderId="19" xfId="0" applyFont="1" applyFill="1" applyBorder="1" applyAlignment="1" applyProtection="1">
      <alignment horizontal="center" vertical="center"/>
      <protection locked="0"/>
    </xf>
    <xf numFmtId="0" fontId="29" fillId="0" borderId="59" xfId="0" applyFont="1" applyBorder="1" applyAlignment="1" applyProtection="1">
      <alignment horizontal="center" vertical="center"/>
      <protection locked="0"/>
    </xf>
    <xf numFmtId="0" fontId="0" fillId="5" borderId="20" xfId="0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9" fontId="3" fillId="0" borderId="21" xfId="4" applyNumberFormat="1" applyFont="1" applyBorder="1" applyAlignment="1" applyProtection="1">
      <alignment horizontal="center" vertical="center"/>
      <protection hidden="1"/>
    </xf>
    <xf numFmtId="9" fontId="3" fillId="0" borderId="22" xfId="4" applyNumberFormat="1" applyFont="1" applyBorder="1" applyAlignment="1" applyProtection="1">
      <alignment horizontal="center" vertical="center"/>
      <protection hidden="1"/>
    </xf>
    <xf numFmtId="0" fontId="10" fillId="0" borderId="21" xfId="0" applyFont="1" applyBorder="1" applyAlignment="1" applyProtection="1">
      <alignment horizontal="center" vertical="center" wrapText="1"/>
      <protection hidden="1"/>
    </xf>
    <xf numFmtId="0" fontId="10" fillId="0" borderId="22" xfId="0" applyFont="1" applyBorder="1" applyAlignment="1" applyProtection="1">
      <alignment horizontal="center" vertical="center" wrapText="1"/>
      <protection hidden="1"/>
    </xf>
    <xf numFmtId="0" fontId="12" fillId="4" borderId="4" xfId="0" applyFont="1" applyFill="1" applyBorder="1" applyAlignment="1" applyProtection="1">
      <alignment horizontal="center" vertical="center"/>
      <protection hidden="1"/>
    </xf>
    <xf numFmtId="0" fontId="12" fillId="4" borderId="6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164" fontId="9" fillId="0" borderId="7" xfId="3" applyFont="1" applyBorder="1" applyAlignment="1" applyProtection="1">
      <alignment horizontal="center" vertical="center" wrapText="1"/>
      <protection hidden="1"/>
    </xf>
    <xf numFmtId="164" fontId="9" fillId="0" borderId="0" xfId="3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0" fillId="0" borderId="55" xfId="0" applyFont="1" applyBorder="1" applyAlignment="1" applyProtection="1">
      <alignment horizontal="center" vertical="center" wrapText="1"/>
    </xf>
    <xf numFmtId="0" fontId="20" fillId="0" borderId="60" xfId="0" applyFont="1" applyBorder="1" applyAlignment="1" applyProtection="1">
      <alignment horizontal="center" vertical="center" wrapText="1"/>
    </xf>
    <xf numFmtId="0" fontId="20" fillId="0" borderId="61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34" xfId="0" applyFont="1" applyBorder="1" applyAlignment="1" applyProtection="1">
      <alignment horizontal="center" vertical="center"/>
      <protection hidden="1"/>
    </xf>
    <xf numFmtId="0" fontId="20" fillId="0" borderId="39" xfId="0" applyFont="1" applyBorder="1" applyAlignment="1" applyProtection="1">
      <alignment horizontal="center" vertical="center"/>
      <protection hidden="1"/>
    </xf>
    <xf numFmtId="0" fontId="14" fillId="3" borderId="51" xfId="5" applyFont="1" applyBorder="1" applyAlignment="1" applyProtection="1">
      <alignment horizontal="left" vertical="center"/>
    </xf>
    <xf numFmtId="0" fontId="11" fillId="3" borderId="37" xfId="5" applyFont="1" applyBorder="1" applyAlignment="1" applyProtection="1">
      <alignment horizontal="left" vertical="center"/>
    </xf>
    <xf numFmtId="0" fontId="11" fillId="3" borderId="52" xfId="5" applyFont="1" applyBorder="1" applyAlignment="1" applyProtection="1">
      <alignment horizontal="left" vertical="center"/>
    </xf>
    <xf numFmtId="0" fontId="20" fillId="2" borderId="21" xfId="1" applyFont="1" applyBorder="1" applyAlignment="1" applyProtection="1">
      <alignment horizontal="center" vertical="center"/>
      <protection locked="0"/>
    </xf>
    <xf numFmtId="0" fontId="20" fillId="2" borderId="22" xfId="1" applyFont="1" applyBorder="1" applyAlignment="1" applyProtection="1">
      <alignment horizontal="center" vertical="center"/>
      <protection locked="0"/>
    </xf>
    <xf numFmtId="9" fontId="4" fillId="0" borderId="19" xfId="4" applyFont="1" applyBorder="1" applyAlignment="1" applyProtection="1">
      <alignment horizontal="center" vertical="center"/>
      <protection hidden="1"/>
    </xf>
    <xf numFmtId="9" fontId="4" fillId="0" borderId="21" xfId="4" applyFont="1" applyBorder="1" applyAlignment="1" applyProtection="1">
      <alignment horizontal="center" vertical="center"/>
      <protection hidden="1"/>
    </xf>
    <xf numFmtId="9" fontId="4" fillId="0" borderId="40" xfId="4" applyFont="1" applyBorder="1" applyAlignment="1" applyProtection="1">
      <alignment horizontal="center" vertical="center"/>
      <protection hidden="1"/>
    </xf>
    <xf numFmtId="0" fontId="20" fillId="2" borderId="41" xfId="1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 wrapText="1"/>
    </xf>
    <xf numFmtId="0" fontId="20" fillId="0" borderId="32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14" fontId="20" fillId="0" borderId="21" xfId="0" applyNumberFormat="1" applyFont="1" applyBorder="1" applyAlignment="1" applyProtection="1">
      <alignment horizontal="center" vertical="center"/>
      <protection hidden="1"/>
    </xf>
    <xf numFmtId="14" fontId="20" fillId="0" borderId="40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2" fillId="2" borderId="23" xfId="1" applyFont="1" applyBorder="1" applyAlignment="1" applyProtection="1">
      <alignment horizontal="center" vertical="center"/>
      <protection locked="0"/>
    </xf>
    <xf numFmtId="0" fontId="22" fillId="2" borderId="10" xfId="1" applyFont="1" applyBorder="1" applyAlignment="1" applyProtection="1">
      <alignment horizontal="center" vertical="center"/>
      <protection locked="0"/>
    </xf>
    <xf numFmtId="0" fontId="22" fillId="2" borderId="24" xfId="1" applyFont="1" applyBorder="1" applyAlignment="1" applyProtection="1">
      <alignment horizontal="center" vertical="center"/>
      <protection locked="0"/>
    </xf>
    <xf numFmtId="0" fontId="15" fillId="0" borderId="46" xfId="0" applyFont="1" applyBorder="1" applyAlignment="1" applyProtection="1">
      <alignment horizontal="left" vertical="center"/>
    </xf>
    <xf numFmtId="0" fontId="15" fillId="0" borderId="47" xfId="0" applyFont="1" applyBorder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center"/>
    </xf>
    <xf numFmtId="0" fontId="15" fillId="0" borderId="32" xfId="0" applyFont="1" applyBorder="1" applyAlignment="1" applyProtection="1">
      <alignment horizontal="left" vertical="center"/>
    </xf>
    <xf numFmtId="0" fontId="15" fillId="0" borderId="21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center" vertical="center" wrapText="1"/>
    </xf>
    <xf numFmtId="0" fontId="14" fillId="3" borderId="17" xfId="5" applyFont="1" applyBorder="1" applyAlignment="1" applyProtection="1">
      <alignment horizontal="left" vertical="center"/>
    </xf>
    <xf numFmtId="0" fontId="11" fillId="3" borderId="15" xfId="5" applyFont="1" applyBorder="1" applyAlignment="1" applyProtection="1">
      <alignment horizontal="left" vertical="center"/>
    </xf>
    <xf numFmtId="0" fontId="11" fillId="3" borderId="18" xfId="5" applyFont="1" applyBorder="1" applyAlignment="1" applyProtection="1">
      <alignment horizontal="left" vertical="center"/>
    </xf>
    <xf numFmtId="0" fontId="14" fillId="3" borderId="12" xfId="5" applyFont="1" applyBorder="1" applyAlignment="1" applyProtection="1">
      <alignment horizontal="left" vertical="center"/>
    </xf>
    <xf numFmtId="0" fontId="14" fillId="3" borderId="13" xfId="5" applyFont="1" applyBorder="1" applyAlignment="1" applyProtection="1">
      <alignment horizontal="left" vertical="center"/>
    </xf>
    <xf numFmtId="9" fontId="0" fillId="0" borderId="7" xfId="4" applyFont="1" applyBorder="1" applyAlignment="1" applyProtection="1">
      <alignment horizontal="center" vertical="center" wrapText="1"/>
    </xf>
    <xf numFmtId="9" fontId="4" fillId="0" borderId="35" xfId="4" applyFont="1" applyBorder="1" applyAlignment="1" applyProtection="1">
      <alignment horizontal="center" vertical="center"/>
      <protection hidden="1"/>
    </xf>
    <xf numFmtId="9" fontId="4" fillId="0" borderId="27" xfId="4" applyFont="1" applyBorder="1" applyAlignment="1" applyProtection="1">
      <alignment horizontal="center" vertical="center"/>
      <protection hidden="1"/>
    </xf>
    <xf numFmtId="9" fontId="4" fillId="0" borderId="36" xfId="4" applyFont="1" applyBorder="1" applyAlignment="1" applyProtection="1">
      <alignment horizontal="center" vertical="center"/>
      <protection hidden="1"/>
    </xf>
    <xf numFmtId="9" fontId="4" fillId="0" borderId="28" xfId="4" applyFont="1" applyBorder="1" applyAlignment="1" applyProtection="1">
      <alignment horizontal="center" vertical="center"/>
      <protection hidden="1"/>
    </xf>
    <xf numFmtId="0" fontId="4" fillId="0" borderId="20" xfId="2" applyNumberFormat="1" applyFont="1" applyBorder="1" applyAlignment="1" applyProtection="1">
      <alignment horizontal="center" vertical="center"/>
      <protection hidden="1"/>
    </xf>
    <xf numFmtId="0" fontId="4" fillId="0" borderId="22" xfId="2" applyNumberFormat="1" applyFont="1" applyBorder="1" applyAlignment="1" applyProtection="1">
      <alignment horizontal="center" vertical="center"/>
      <protection hidden="1"/>
    </xf>
    <xf numFmtId="0" fontId="4" fillId="0" borderId="32" xfId="2" applyNumberFormat="1" applyFont="1" applyBorder="1" applyAlignment="1" applyProtection="1">
      <alignment horizontal="center" vertical="center"/>
      <protection hidden="1"/>
    </xf>
    <xf numFmtId="0" fontId="4" fillId="0" borderId="21" xfId="2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3" fillId="0" borderId="16" xfId="0" applyFont="1" applyBorder="1" applyAlignment="1" applyProtection="1">
      <alignment horizontal="center" vertical="center" textRotation="90" wrapText="1"/>
    </xf>
    <xf numFmtId="9" fontId="4" fillId="0" borderId="21" xfId="4" applyNumberFormat="1" applyFont="1" applyBorder="1" applyAlignment="1" applyProtection="1">
      <alignment horizontal="center" vertical="center"/>
      <protection hidden="1"/>
    </xf>
    <xf numFmtId="9" fontId="4" fillId="0" borderId="2" xfId="4" applyNumberFormat="1" applyFont="1" applyBorder="1" applyAlignment="1" applyProtection="1">
      <alignment horizontal="center" vertical="center"/>
      <protection hidden="1"/>
    </xf>
    <xf numFmtId="0" fontId="20" fillId="0" borderId="40" xfId="0" applyFont="1" applyBorder="1" applyAlignment="1" applyProtection="1">
      <alignment horizontal="center" vertical="center"/>
    </xf>
    <xf numFmtId="0" fontId="20" fillId="0" borderId="2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9" fontId="4" fillId="0" borderId="2" xfId="4" applyFont="1" applyBorder="1" applyAlignment="1" applyProtection="1">
      <alignment horizontal="center" vertical="center"/>
      <protection hidden="1"/>
    </xf>
    <xf numFmtId="0" fontId="4" fillId="0" borderId="3" xfId="2" applyNumberFormat="1" applyFont="1" applyBorder="1" applyAlignment="1" applyProtection="1">
      <alignment horizontal="center" vertical="center"/>
      <protection hidden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8" fillId="0" borderId="29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8" fillId="0" borderId="31" xfId="0" applyFont="1" applyBorder="1" applyAlignment="1" applyProtection="1">
      <alignment horizontal="center" vertical="center"/>
      <protection hidden="1"/>
    </xf>
    <xf numFmtId="0" fontId="7" fillId="0" borderId="21" xfId="3" applyNumberFormat="1" applyFont="1" applyBorder="1" applyAlignment="1" applyProtection="1">
      <alignment horizontal="center" vertical="center"/>
      <protection hidden="1"/>
    </xf>
    <xf numFmtId="0" fontId="7" fillId="0" borderId="22" xfId="3" applyNumberFormat="1" applyFont="1" applyBorder="1" applyAlignment="1" applyProtection="1">
      <alignment horizontal="center" vertical="center"/>
      <protection hidden="1"/>
    </xf>
    <xf numFmtId="0" fontId="0" fillId="0" borderId="29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7" fillId="0" borderId="32" xfId="3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27" fillId="3" borderId="55" xfId="5" applyFont="1" applyBorder="1" applyAlignment="1" applyProtection="1">
      <alignment horizontal="center" vertical="center" wrapText="1"/>
    </xf>
    <xf numFmtId="0" fontId="27" fillId="3" borderId="53" xfId="5" applyFont="1" applyBorder="1" applyAlignment="1" applyProtection="1">
      <alignment horizontal="center" vertical="center" wrapText="1"/>
    </xf>
    <xf numFmtId="0" fontId="12" fillId="4" borderId="13" xfId="0" applyFont="1" applyFill="1" applyBorder="1" applyAlignment="1" applyProtection="1">
      <alignment horizontal="center" vertical="center"/>
      <protection hidden="1"/>
    </xf>
    <xf numFmtId="0" fontId="12" fillId="4" borderId="14" xfId="0" applyFont="1" applyFill="1" applyBorder="1" applyAlignment="1" applyProtection="1">
      <alignment horizontal="center" vertical="center"/>
      <protection hidden="1"/>
    </xf>
    <xf numFmtId="0" fontId="12" fillId="4" borderId="7" xfId="0" applyFont="1" applyFill="1" applyBorder="1" applyAlignment="1" applyProtection="1">
      <alignment horizontal="center" vertical="center"/>
      <protection hidden="1"/>
    </xf>
    <xf numFmtId="0" fontId="12" fillId="4" borderId="8" xfId="0" applyFont="1" applyFill="1" applyBorder="1" applyAlignment="1" applyProtection="1">
      <alignment horizontal="center" vertical="center"/>
      <protection hidden="1"/>
    </xf>
    <xf numFmtId="0" fontId="12" fillId="4" borderId="9" xfId="0" applyFont="1" applyFill="1" applyBorder="1" applyAlignment="1" applyProtection="1">
      <alignment horizontal="center" vertical="center"/>
      <protection hidden="1"/>
    </xf>
    <xf numFmtId="0" fontId="12" fillId="4" borderId="11" xfId="0" applyFont="1" applyFill="1" applyBorder="1" applyAlignment="1" applyProtection="1">
      <alignment horizontal="center" vertical="center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NumberFormat="1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2" fillId="4" borderId="12" xfId="0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21" xfId="2" applyNumberFormat="1" applyFont="1" applyBorder="1" applyAlignment="1" applyProtection="1">
      <alignment horizontal="center" vertical="center" wrapText="1"/>
      <protection hidden="1"/>
    </xf>
    <xf numFmtId="0" fontId="10" fillId="0" borderId="22" xfId="2" applyNumberFormat="1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9" fontId="3" fillId="0" borderId="4" xfId="4" applyFont="1" applyBorder="1" applyAlignment="1" applyProtection="1">
      <alignment horizontal="center" vertical="center" wrapText="1"/>
    </xf>
    <xf numFmtId="9" fontId="3" fillId="0" borderId="5" xfId="4" applyFont="1" applyBorder="1" applyAlignment="1" applyProtection="1">
      <alignment horizontal="center" vertical="center"/>
    </xf>
  </cellXfs>
  <cellStyles count="9">
    <cellStyle name="20% - Énfasis5" xfId="1" builtinId="46"/>
    <cellStyle name="Bueno" xfId="5" builtinId="26"/>
    <cellStyle name="Millares" xfId="2" builtinId="3"/>
    <cellStyle name="Moneda" xfId="3" builtinId="4"/>
    <cellStyle name="Moneda [0]" xfId="8" builtinId="7"/>
    <cellStyle name="Normal" xfId="0" builtinId="0"/>
    <cellStyle name="Normal 2" xfId="6" xr:uid="{00000000-0005-0000-0000-000005000000}"/>
    <cellStyle name="Normal 2 2" xfId="7" xr:uid="{5A8B720C-033A-4400-B6E1-F266EF4D0751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114300</xdr:rowOff>
    </xdr:from>
    <xdr:to>
      <xdr:col>1</xdr:col>
      <xdr:colOff>499382</xdr:colOff>
      <xdr:row>1</xdr:row>
      <xdr:rowOff>352425</xdr:rowOff>
    </xdr:to>
    <xdr:pic>
      <xdr:nvPicPr>
        <xdr:cNvPr id="1138" name="Imagen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4300"/>
          <a:ext cx="18478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S66195"/>
  <sheetViews>
    <sheetView showGridLines="0" tabSelected="1" zoomScale="92" zoomScaleNormal="90" workbookViewId="0">
      <selection activeCell="D39" sqref="D39"/>
    </sheetView>
  </sheetViews>
  <sheetFormatPr baseColWidth="10" defaultColWidth="11.42578125" defaultRowHeight="21" x14ac:dyDescent="0.25"/>
  <cols>
    <col min="1" max="1" width="23" style="50" customWidth="1"/>
    <col min="2" max="2" width="9.42578125" style="56" bestFit="1" customWidth="1"/>
    <col min="3" max="3" width="54.7109375" style="50" customWidth="1"/>
    <col min="4" max="4" width="33" style="50" customWidth="1"/>
    <col min="5" max="5" width="24.42578125" style="26" bestFit="1" customWidth="1"/>
    <col min="6" max="6" width="16" style="50" customWidth="1"/>
    <col min="7" max="7" width="9.85546875" style="50" customWidth="1"/>
    <col min="8" max="8" width="22.28515625" style="50" bestFit="1" customWidth="1"/>
    <col min="9" max="10" width="17.140625" style="51" customWidth="1"/>
    <col min="11" max="11" width="18" style="49" customWidth="1"/>
    <col min="12" max="12" width="19.28515625" style="49" bestFit="1" customWidth="1"/>
    <col min="13" max="13" width="19.42578125" style="50" bestFit="1" customWidth="1"/>
    <col min="14" max="14" width="19.28515625" style="50" bestFit="1" customWidth="1"/>
    <col min="15" max="15" width="17.85546875" style="50" bestFit="1" customWidth="1"/>
    <col min="16" max="16" width="26.140625" style="50" customWidth="1"/>
    <col min="17" max="17" width="22.28515625" style="50" customWidth="1"/>
    <col min="18" max="18" width="23" style="50" customWidth="1"/>
    <col min="19" max="19" width="19.28515625" style="50" customWidth="1"/>
    <col min="20" max="16384" width="11.42578125" style="50"/>
  </cols>
  <sheetData>
    <row r="1" spans="1:17" ht="29.25" customHeight="1" x14ac:dyDescent="0.25">
      <c r="A1" s="191" t="s">
        <v>0</v>
      </c>
      <c r="B1" s="192"/>
      <c r="C1" s="192"/>
      <c r="D1" s="192"/>
      <c r="E1" s="192"/>
      <c r="F1" s="192"/>
      <c r="G1" s="192"/>
      <c r="H1" s="193"/>
      <c r="I1" s="12"/>
      <c r="J1" s="24"/>
    </row>
    <row r="2" spans="1:17" ht="38.25" customHeight="1" thickBot="1" x14ac:dyDescent="0.3">
      <c r="A2" s="194" t="s">
        <v>36</v>
      </c>
      <c r="B2" s="195"/>
      <c r="C2" s="195"/>
      <c r="D2" s="195"/>
      <c r="E2" s="195"/>
      <c r="F2" s="195"/>
      <c r="G2" s="195"/>
      <c r="H2" s="196"/>
      <c r="I2" s="12"/>
      <c r="J2" s="24"/>
    </row>
    <row r="3" spans="1:17" ht="29.25" customHeight="1" x14ac:dyDescent="0.25">
      <c r="A3" s="209" t="s">
        <v>402</v>
      </c>
      <c r="B3" s="210"/>
      <c r="C3" s="210"/>
      <c r="D3" s="210"/>
      <c r="E3" s="210"/>
      <c r="F3" s="210"/>
      <c r="G3" s="210"/>
      <c r="H3" s="211"/>
      <c r="I3" s="12"/>
      <c r="J3" s="24"/>
    </row>
    <row r="4" spans="1:17" ht="31.5" customHeight="1" x14ac:dyDescent="0.25">
      <c r="A4" s="212"/>
      <c r="B4" s="213"/>
      <c r="C4" s="213"/>
      <c r="D4" s="213"/>
      <c r="E4" s="213"/>
      <c r="F4" s="213"/>
      <c r="G4" s="213"/>
      <c r="H4" s="214"/>
      <c r="I4" s="6"/>
      <c r="J4" s="22"/>
    </row>
    <row r="5" spans="1:17" ht="31.5" customHeight="1" thickBot="1" x14ac:dyDescent="0.3">
      <c r="A5" s="215"/>
      <c r="B5" s="216"/>
      <c r="C5" s="216"/>
      <c r="D5" s="216"/>
      <c r="E5" s="216"/>
      <c r="F5" s="216"/>
      <c r="G5" s="216"/>
      <c r="H5" s="217"/>
      <c r="I5" s="6"/>
      <c r="J5" s="22"/>
    </row>
    <row r="6" spans="1:17" ht="21.75" thickBot="1" x14ac:dyDescent="0.3">
      <c r="A6" s="132" t="s">
        <v>398</v>
      </c>
      <c r="B6" s="133"/>
      <c r="C6" s="142" t="s">
        <v>11</v>
      </c>
      <c r="D6" s="143"/>
      <c r="E6" s="143"/>
      <c r="F6" s="143"/>
      <c r="G6" s="143"/>
      <c r="H6" s="144"/>
      <c r="I6" s="22"/>
      <c r="K6" s="24"/>
      <c r="L6" s="24"/>
    </row>
    <row r="7" spans="1:17" ht="20.100000000000001" customHeight="1" thickTop="1" x14ac:dyDescent="0.25">
      <c r="A7" s="132"/>
      <c r="B7" s="133"/>
      <c r="C7" s="32" t="s">
        <v>2</v>
      </c>
      <c r="D7" s="145"/>
      <c r="E7" s="145"/>
      <c r="F7" s="145"/>
      <c r="G7" s="145"/>
      <c r="H7" s="146"/>
      <c r="P7" s="1"/>
      <c r="Q7" s="1"/>
    </row>
    <row r="8" spans="1:17" ht="20.100000000000001" customHeight="1" x14ac:dyDescent="0.25">
      <c r="A8" s="132"/>
      <c r="B8" s="133"/>
      <c r="C8" s="32" t="s">
        <v>1</v>
      </c>
      <c r="D8" s="140" t="str">
        <f>+IFERROR(VLOOKUP(D7,$E$65550:$O$65765,2,FALSE),"DOCENTE NO REGISTRADO")</f>
        <v>DOCENTE NO REGISTRADO</v>
      </c>
      <c r="E8" s="140"/>
      <c r="F8" s="140"/>
      <c r="G8" s="140"/>
      <c r="H8" s="141"/>
      <c r="P8" s="1"/>
      <c r="Q8" s="1"/>
    </row>
    <row r="9" spans="1:17" ht="31.5" customHeight="1" x14ac:dyDescent="0.25">
      <c r="A9" s="132"/>
      <c r="B9" s="133"/>
      <c r="C9" s="33" t="s">
        <v>264</v>
      </c>
      <c r="D9" s="72" t="str">
        <f>+IFERROR(VLOOKUP($D$7,$E$65550:$O$65765,6,FALSE),"No se encuentra escalafón")</f>
        <v>No se encuentra escalafón</v>
      </c>
      <c r="E9" s="203" t="s">
        <v>265</v>
      </c>
      <c r="F9" s="203"/>
      <c r="G9" s="203"/>
      <c r="H9" s="34" t="str">
        <f ca="1">+IFERROR((TODAY()-VLOOKUP(D7,$E$65550:$O$65765,9,FALSE))/365.25," ")</f>
        <v xml:space="preserve"> </v>
      </c>
      <c r="P9" s="1"/>
      <c r="Q9" s="1"/>
    </row>
    <row r="10" spans="1:17" ht="31.5" customHeight="1" x14ac:dyDescent="0.25">
      <c r="A10" s="132"/>
      <c r="B10" s="133"/>
      <c r="C10" s="33" t="s">
        <v>37</v>
      </c>
      <c r="D10" s="31" t="str">
        <f>+IFERROR(VLOOKUP(D7,$E$65550:$O$65765,5,FALSE),"No se encuentra Tipo de Contrato")</f>
        <v>No se encuentra Tipo de Contrato</v>
      </c>
      <c r="E10" s="139" t="s">
        <v>383</v>
      </c>
      <c r="F10" s="139"/>
      <c r="G10" s="139"/>
      <c r="H10" s="35">
        <v>6</v>
      </c>
      <c r="I10" s="131" t="str">
        <f>+IF(H12="no","Se requiere  esta condición para acceder a las categorías del Estatuto Docente, de lo contrario continúe con la simulación para acceso a bonificaciones por grados.", " ")</f>
        <v>Se requiere  esta condición para acceder a las categorías del Estatuto Docente, de lo contrario continúe con la simulación para acceso a bonificaciones por grados.</v>
      </c>
      <c r="J10" s="131"/>
      <c r="P10" s="1"/>
      <c r="Q10" s="1"/>
    </row>
    <row r="11" spans="1:17" ht="20.100000000000001" customHeight="1" x14ac:dyDescent="0.25">
      <c r="A11" s="132"/>
      <c r="B11" s="133"/>
      <c r="C11" s="30" t="s">
        <v>293</v>
      </c>
      <c r="D11" s="36" t="s">
        <v>58</v>
      </c>
      <c r="E11" s="202" t="s">
        <v>292</v>
      </c>
      <c r="F11" s="202"/>
      <c r="G11" s="202"/>
      <c r="H11" s="37" t="s">
        <v>59</v>
      </c>
      <c r="I11" s="131"/>
      <c r="J11" s="131"/>
      <c r="P11" s="1"/>
      <c r="Q11" s="1"/>
    </row>
    <row r="12" spans="1:17" ht="15" customHeight="1" x14ac:dyDescent="0.25">
      <c r="A12" s="132"/>
      <c r="B12" s="133"/>
      <c r="C12" s="152" t="s">
        <v>10</v>
      </c>
      <c r="D12" s="154" t="str">
        <f>+IFERROR(VLOOKUP(D7,$E$65550:$O$65765,3,FALSE),"No se encuentra Preparación")</f>
        <v>No se encuentra Preparación</v>
      </c>
      <c r="E12" s="139" t="s">
        <v>266</v>
      </c>
      <c r="F12" s="139"/>
      <c r="G12" s="139"/>
      <c r="H12" s="146" t="s">
        <v>28</v>
      </c>
      <c r="I12" s="131"/>
      <c r="J12" s="131"/>
      <c r="K12" s="25"/>
    </row>
    <row r="13" spans="1:17" ht="21" customHeight="1" x14ac:dyDescent="0.25">
      <c r="A13" s="132"/>
      <c r="B13" s="133"/>
      <c r="C13" s="152"/>
      <c r="D13" s="154"/>
      <c r="E13" s="139"/>
      <c r="F13" s="139"/>
      <c r="G13" s="139"/>
      <c r="H13" s="146"/>
      <c r="I13" s="131"/>
      <c r="J13" s="131"/>
      <c r="K13" s="25"/>
    </row>
    <row r="14" spans="1:17" ht="25.5" customHeight="1" thickBot="1" x14ac:dyDescent="0.3">
      <c r="A14" s="132"/>
      <c r="B14" s="133"/>
      <c r="C14" s="153"/>
      <c r="D14" s="155"/>
      <c r="E14" s="151"/>
      <c r="F14" s="151"/>
      <c r="G14" s="151"/>
      <c r="H14" s="150"/>
      <c r="I14" s="131"/>
      <c r="J14" s="131"/>
      <c r="K14" s="25"/>
      <c r="L14" s="52"/>
    </row>
    <row r="15" spans="1:17" ht="62.25" customHeight="1" thickBot="1" x14ac:dyDescent="0.3">
      <c r="A15" s="134"/>
      <c r="B15" s="135"/>
      <c r="C15" s="136" t="s">
        <v>397</v>
      </c>
      <c r="D15" s="137"/>
      <c r="E15" s="137"/>
      <c r="F15" s="137"/>
      <c r="G15" s="138"/>
      <c r="H15" s="87">
        <f>+IF(AND(D10="TIEMPO COMPLETO",H10&gt;=20,H10&lt;23),1,IF(AND(D10="TIEMPO COMPLETO",H10&gt;=23),2,IF(AND(D10="MEDIO TIEMPO",H10&gt;10,H10&lt;12),1,IF(AND(D10="MEDIO TIEMPO",H10&gt;=12),2,0))))</f>
        <v>0</v>
      </c>
      <c r="I15" s="131"/>
      <c r="J15" s="131"/>
      <c r="K15" s="25"/>
    </row>
    <row r="16" spans="1:17" ht="21.75" customHeight="1" thickBot="1" x14ac:dyDescent="0.3">
      <c r="A16" s="204" t="s">
        <v>291</v>
      </c>
      <c r="B16" s="205"/>
      <c r="C16" s="171" t="s">
        <v>12</v>
      </c>
      <c r="D16" s="172"/>
      <c r="E16" s="172"/>
      <c r="F16" s="172"/>
      <c r="G16" s="172"/>
      <c r="H16" s="173"/>
      <c r="I16" s="130"/>
      <c r="J16" s="131"/>
    </row>
    <row r="17" spans="1:10" ht="86.25" customHeight="1" thickTop="1" thickBot="1" x14ac:dyDescent="0.3">
      <c r="A17" s="134"/>
      <c r="B17" s="206"/>
      <c r="C17" s="38" t="s">
        <v>3</v>
      </c>
      <c r="D17" s="162" t="s">
        <v>4</v>
      </c>
      <c r="E17" s="163"/>
      <c r="F17" s="163"/>
      <c r="G17" s="164"/>
      <c r="H17" s="21">
        <f>+IFERROR(VLOOKUP(D17,$A$65515:$B$65519,2,FALSE)," ")</f>
        <v>1</v>
      </c>
      <c r="I17" s="7"/>
      <c r="J17" s="7"/>
    </row>
    <row r="18" spans="1:10" ht="21.75" thickBot="1" x14ac:dyDescent="0.3">
      <c r="A18" s="204" t="s">
        <v>399</v>
      </c>
      <c r="B18" s="171" t="s">
        <v>29</v>
      </c>
      <c r="C18" s="172"/>
      <c r="D18" s="172"/>
      <c r="E18" s="172"/>
      <c r="F18" s="172"/>
      <c r="G18" s="172"/>
      <c r="H18" s="173"/>
      <c r="I18" s="22"/>
      <c r="J18" s="22"/>
    </row>
    <row r="19" spans="1:10" ht="15" customHeight="1" thickTop="1" x14ac:dyDescent="0.25">
      <c r="A19" s="132"/>
      <c r="B19" s="165" t="s">
        <v>13</v>
      </c>
      <c r="C19" s="166"/>
      <c r="D19" s="166"/>
      <c r="E19" s="166"/>
      <c r="F19" s="167"/>
      <c r="G19" s="147">
        <f>+SUM(F20+F25)</f>
        <v>0</v>
      </c>
      <c r="H19" s="181">
        <f>+IF(AND(G19&gt;=75%,G19&lt;=80%),1,IF(AND(G19&gt;80%,G19&lt;=85%),2,IF(AND(G19&gt;85%,G19&lt;=90%),3,IF(AND(G19&gt;90%,G19&lt;=95%),4,IF(G19&gt;=96%,5,0)))))</f>
        <v>0</v>
      </c>
      <c r="I19" s="130" t="str">
        <f>+IF(H19&lt;1, "Se requiere como mínimo un punto para acceder a las categorías del  Estatuto Docente, de lo contrario continúe con la simulación para acceso a bonificaciones por grados", " ")</f>
        <v>Se requiere como mínimo un punto para acceder a las categorías del  Estatuto Docente, de lo contrario continúe con la simulación para acceso a bonificaciones por grados</v>
      </c>
      <c r="J19" s="131"/>
    </row>
    <row r="20" spans="1:10" ht="15" customHeight="1" x14ac:dyDescent="0.25">
      <c r="A20" s="132"/>
      <c r="B20" s="170"/>
      <c r="C20" s="46" t="s">
        <v>21</v>
      </c>
      <c r="D20" s="2" t="s">
        <v>15</v>
      </c>
      <c r="E20" s="19">
        <f>+IF(D20="ALTA",10%,IF(D20="MEDIA",5%,0%))</f>
        <v>0</v>
      </c>
      <c r="F20" s="147">
        <f>+SUM(E20:E23)</f>
        <v>0</v>
      </c>
      <c r="G20" s="148"/>
      <c r="H20" s="182"/>
      <c r="I20" s="130"/>
      <c r="J20" s="131"/>
    </row>
    <row r="21" spans="1:10" ht="15" customHeight="1" x14ac:dyDescent="0.25">
      <c r="A21" s="132"/>
      <c r="B21" s="170"/>
      <c r="C21" s="47" t="s">
        <v>18</v>
      </c>
      <c r="D21" s="2" t="s">
        <v>15</v>
      </c>
      <c r="E21" s="20">
        <f>+IF(D21="ALTA",10%,IF(D21="MEDIA",5%,0%))</f>
        <v>0</v>
      </c>
      <c r="F21" s="148"/>
      <c r="G21" s="148"/>
      <c r="H21" s="182"/>
      <c r="I21" s="130"/>
      <c r="J21" s="131"/>
    </row>
    <row r="22" spans="1:10" ht="15" customHeight="1" x14ac:dyDescent="0.25">
      <c r="A22" s="132"/>
      <c r="B22" s="170"/>
      <c r="C22" s="47" t="s">
        <v>19</v>
      </c>
      <c r="D22" s="2" t="s">
        <v>15</v>
      </c>
      <c r="E22" s="20">
        <f>+IF(D22="ALTA",10%,IF(D22="MEDIA",5%,0%))</f>
        <v>0</v>
      </c>
      <c r="F22" s="148"/>
      <c r="G22" s="148"/>
      <c r="H22" s="182"/>
      <c r="I22" s="130"/>
      <c r="J22" s="131"/>
    </row>
    <row r="23" spans="1:10" ht="15" customHeight="1" x14ac:dyDescent="0.25">
      <c r="A23" s="132"/>
      <c r="B23" s="170"/>
      <c r="C23" s="48" t="s">
        <v>20</v>
      </c>
      <c r="D23" s="2" t="s">
        <v>15</v>
      </c>
      <c r="E23" s="23">
        <f>+IF(D23="ALTA",10%,IF(D23="MEDIA",5%,0%))</f>
        <v>0</v>
      </c>
      <c r="F23" s="149"/>
      <c r="G23" s="148"/>
      <c r="H23" s="182"/>
      <c r="I23" s="130"/>
      <c r="J23" s="131"/>
    </row>
    <row r="24" spans="1:10" ht="15" customHeight="1" x14ac:dyDescent="0.25">
      <c r="A24" s="132"/>
      <c r="B24" s="168" t="s">
        <v>22</v>
      </c>
      <c r="C24" s="169"/>
      <c r="D24" s="169"/>
      <c r="E24" s="169"/>
      <c r="F24" s="169"/>
      <c r="G24" s="148"/>
      <c r="H24" s="182"/>
      <c r="I24" s="130"/>
      <c r="J24" s="131"/>
    </row>
    <row r="25" spans="1:10" ht="30" x14ac:dyDescent="0.25">
      <c r="A25" s="132"/>
      <c r="B25" s="197" t="s">
        <v>23</v>
      </c>
      <c r="C25" s="53" t="s">
        <v>525</v>
      </c>
      <c r="D25" s="2" t="s">
        <v>28</v>
      </c>
      <c r="E25" s="9">
        <f>+IF(D25="SI",0.05,0)</f>
        <v>0</v>
      </c>
      <c r="F25" s="200">
        <f>+SUM(E25:E36)</f>
        <v>0</v>
      </c>
      <c r="G25" s="148"/>
      <c r="H25" s="182"/>
      <c r="I25" s="130"/>
      <c r="J25" s="131"/>
    </row>
    <row r="26" spans="1:10" ht="75" x14ac:dyDescent="0.25">
      <c r="A26" s="132"/>
      <c r="B26" s="198"/>
      <c r="C26" s="53" t="s">
        <v>511</v>
      </c>
      <c r="D26" s="2" t="s">
        <v>28</v>
      </c>
      <c r="E26" s="9">
        <f t="shared" ref="E26:E36" si="0">+IF(D26="SI",0.05,0)</f>
        <v>0</v>
      </c>
      <c r="F26" s="200"/>
      <c r="G26" s="148"/>
      <c r="H26" s="182"/>
      <c r="I26" s="130"/>
      <c r="J26" s="131"/>
    </row>
    <row r="27" spans="1:10" x14ac:dyDescent="0.25">
      <c r="A27" s="132"/>
      <c r="B27" s="198"/>
      <c r="C27" s="53" t="s">
        <v>512</v>
      </c>
      <c r="D27" s="2" t="s">
        <v>28</v>
      </c>
      <c r="E27" s="9">
        <f t="shared" si="0"/>
        <v>0</v>
      </c>
      <c r="F27" s="200"/>
      <c r="G27" s="148"/>
      <c r="H27" s="182"/>
      <c r="I27" s="130"/>
      <c r="J27" s="131"/>
    </row>
    <row r="28" spans="1:10" ht="30" x14ac:dyDescent="0.25">
      <c r="A28" s="132"/>
      <c r="B28" s="198"/>
      <c r="C28" s="53" t="s">
        <v>513</v>
      </c>
      <c r="D28" s="2" t="s">
        <v>28</v>
      </c>
      <c r="E28" s="9">
        <f t="shared" si="0"/>
        <v>0</v>
      </c>
      <c r="F28" s="200"/>
      <c r="G28" s="148"/>
      <c r="H28" s="182"/>
      <c r="I28" s="130"/>
      <c r="J28" s="131"/>
    </row>
    <row r="29" spans="1:10" ht="32.25" customHeight="1" x14ac:dyDescent="0.25">
      <c r="A29" s="132"/>
      <c r="B29" s="198"/>
      <c r="C29" s="53" t="s">
        <v>514</v>
      </c>
      <c r="D29" s="2" t="s">
        <v>28</v>
      </c>
      <c r="E29" s="9">
        <f t="shared" si="0"/>
        <v>0</v>
      </c>
      <c r="F29" s="200"/>
      <c r="G29" s="148"/>
      <c r="H29" s="182"/>
      <c r="I29" s="130"/>
      <c r="J29" s="131"/>
    </row>
    <row r="30" spans="1:10" ht="27.75" x14ac:dyDescent="0.25">
      <c r="A30" s="132"/>
      <c r="B30" s="197" t="s">
        <v>24</v>
      </c>
      <c r="C30" s="53" t="s">
        <v>272</v>
      </c>
      <c r="D30" s="2" t="s">
        <v>28</v>
      </c>
      <c r="E30" s="9">
        <f t="shared" si="0"/>
        <v>0</v>
      </c>
      <c r="F30" s="200"/>
      <c r="G30" s="148"/>
      <c r="H30" s="182"/>
      <c r="I30" s="130"/>
      <c r="J30" s="131"/>
    </row>
    <row r="31" spans="1:10" ht="27.75" x14ac:dyDescent="0.25">
      <c r="A31" s="132"/>
      <c r="B31" s="198"/>
      <c r="C31" s="53" t="s">
        <v>273</v>
      </c>
      <c r="D31" s="2" t="s">
        <v>28</v>
      </c>
      <c r="E31" s="9">
        <f t="shared" si="0"/>
        <v>0</v>
      </c>
      <c r="F31" s="200"/>
      <c r="G31" s="148"/>
      <c r="H31" s="182"/>
      <c r="I31" s="130"/>
      <c r="J31" s="131"/>
    </row>
    <row r="32" spans="1:10" ht="39.75" customHeight="1" x14ac:dyDescent="0.25">
      <c r="A32" s="132"/>
      <c r="B32" s="198"/>
      <c r="C32" s="53" t="s">
        <v>400</v>
      </c>
      <c r="D32" s="2" t="s">
        <v>28</v>
      </c>
      <c r="E32" s="9">
        <f t="shared" si="0"/>
        <v>0</v>
      </c>
      <c r="F32" s="200"/>
      <c r="G32" s="148"/>
      <c r="H32" s="182"/>
      <c r="I32" s="130"/>
      <c r="J32" s="131"/>
    </row>
    <row r="33" spans="1:10" x14ac:dyDescent="0.25">
      <c r="A33" s="132"/>
      <c r="B33" s="197" t="s">
        <v>25</v>
      </c>
      <c r="C33" s="53" t="s">
        <v>515</v>
      </c>
      <c r="D33" s="2" t="s">
        <v>28</v>
      </c>
      <c r="E33" s="9">
        <f t="shared" si="0"/>
        <v>0</v>
      </c>
      <c r="F33" s="200"/>
      <c r="G33" s="148"/>
      <c r="H33" s="182"/>
      <c r="I33" s="130"/>
      <c r="J33" s="131"/>
    </row>
    <row r="34" spans="1:10" ht="45" x14ac:dyDescent="0.25">
      <c r="A34" s="132"/>
      <c r="B34" s="198"/>
      <c r="C34" s="53" t="s">
        <v>516</v>
      </c>
      <c r="D34" s="2" t="s">
        <v>28</v>
      </c>
      <c r="E34" s="9">
        <f t="shared" si="0"/>
        <v>0</v>
      </c>
      <c r="F34" s="200"/>
      <c r="G34" s="148"/>
      <c r="H34" s="182"/>
      <c r="I34" s="130"/>
      <c r="J34" s="131"/>
    </row>
    <row r="35" spans="1:10" ht="30" x14ac:dyDescent="0.25">
      <c r="A35" s="132"/>
      <c r="B35" s="197" t="s">
        <v>26</v>
      </c>
      <c r="C35" s="53" t="s">
        <v>517</v>
      </c>
      <c r="D35" s="2" t="s">
        <v>28</v>
      </c>
      <c r="E35" s="9">
        <f t="shared" si="0"/>
        <v>0</v>
      </c>
      <c r="F35" s="200"/>
      <c r="G35" s="148"/>
      <c r="H35" s="182"/>
      <c r="I35" s="130"/>
      <c r="J35" s="131"/>
    </row>
    <row r="36" spans="1:10" ht="21.75" thickBot="1" x14ac:dyDescent="0.3">
      <c r="A36" s="134"/>
      <c r="B36" s="199"/>
      <c r="C36" s="54" t="s">
        <v>518</v>
      </c>
      <c r="D36" s="2" t="s">
        <v>28</v>
      </c>
      <c r="E36" s="9">
        <f t="shared" si="0"/>
        <v>0</v>
      </c>
      <c r="F36" s="201"/>
      <c r="G36" s="207"/>
      <c r="H36" s="208"/>
      <c r="I36" s="130"/>
      <c r="J36" s="131"/>
    </row>
    <row r="37" spans="1:10" ht="21" customHeight="1" thickBot="1" x14ac:dyDescent="0.3">
      <c r="A37" s="281" t="s">
        <v>401</v>
      </c>
      <c r="B37" s="171" t="s">
        <v>30</v>
      </c>
      <c r="C37" s="172"/>
      <c r="D37" s="172"/>
      <c r="E37" s="172"/>
      <c r="F37" s="172"/>
      <c r="G37" s="172"/>
      <c r="H37" s="173"/>
      <c r="I37" s="8"/>
      <c r="J37" s="8"/>
    </row>
    <row r="38" spans="1:10" ht="53.25" customHeight="1" thickTop="1" x14ac:dyDescent="0.25">
      <c r="A38" s="282"/>
      <c r="B38" s="176"/>
      <c r="C38" s="39" t="s">
        <v>31</v>
      </c>
      <c r="D38" s="40" t="s">
        <v>508</v>
      </c>
      <c r="E38" s="19">
        <f>+IF(VLOOKUP(D38,$A$65523:$B$65530,2,FALSE)=3.5,70%,IF(VLOOKUP(D38,$A$65523:$B$65530,2,FALSE)=3,60%,IF(VLOOKUP(D38,$A$65523:$B$65530,2,FALSE)=2.5,50%,IF(VLOOKUP(D38,$A$65523:$B$65530,2,FALSE)=2,40%,IF(VLOOKUP(D38,$A$65523:$B$65530,2,FALSE)=1.5,30%,IF(VLOOKUP(D38,$A$65523:$B$65530,2,FALSE)=1,20%,IF(VLOOKUP(D38,$A$65523:$B$65530,2,FALSE)=0.5,10%,0%)))))))</f>
        <v>0</v>
      </c>
      <c r="F38" s="177">
        <f>+SUM(E38:E39)</f>
        <v>0</v>
      </c>
      <c r="G38" s="178"/>
      <c r="H38" s="181">
        <f>+IF(F38&lt;75%,0,IF(AND(F38&gt;=75%,F38&lt;80%),1,IF(AND(F38&gt;=80%,F38&lt;85%),2,IF(AND(F38&gt;=85%,F38&lt;90%),3,IF(AND(F38&gt;=90%,F38&lt;95%),4,IF(F38&gt;=95%,5,0))))))</f>
        <v>0</v>
      </c>
      <c r="I38" s="257" t="str">
        <f>+IF(H38&lt;2, "Se requiere como mínimo dos puntos para acceder a las categorías del  Estatuto Docente, de lo contrario continúe con la simulación para acceso a bonificaciones por grados", " ")</f>
        <v>Se requiere como mínimo dos puntos para acceder a las categorías del  Estatuto Docente, de lo contrario continúe con la simulación para acceso a bonificaciones por grados</v>
      </c>
      <c r="J38" s="258"/>
    </row>
    <row r="39" spans="1:10" ht="111" thickBot="1" x14ac:dyDescent="0.3">
      <c r="A39" s="282"/>
      <c r="B39" s="176"/>
      <c r="C39" s="90" t="s">
        <v>524</v>
      </c>
      <c r="D39" s="41" t="s">
        <v>384</v>
      </c>
      <c r="E39" s="20">
        <f>+IF(VLOOKUP(D39,$D$65523:$E$65526,2,FALSE)=1.5,30%,IF(VLOOKUP(D39,$D$65523:$E$65526,2,FALSE)=1,20%,IF(VLOOKUP(D39,$D$65523:$E$65526,2,FALSE)=0.5,10%,0%)))</f>
        <v>0</v>
      </c>
      <c r="F39" s="179"/>
      <c r="G39" s="180"/>
      <c r="H39" s="182"/>
      <c r="I39" s="257"/>
      <c r="J39" s="258"/>
    </row>
    <row r="40" spans="1:10" ht="38.25" customHeight="1" thickBot="1" x14ac:dyDescent="0.3">
      <c r="A40" s="156"/>
      <c r="B40" s="174" t="s">
        <v>34</v>
      </c>
      <c r="C40" s="175"/>
      <c r="D40" s="175"/>
      <c r="E40" s="76" t="s">
        <v>385</v>
      </c>
      <c r="F40" s="249" t="s">
        <v>386</v>
      </c>
      <c r="G40" s="250"/>
      <c r="H40" s="55"/>
      <c r="I40" s="8"/>
      <c r="J40" s="8"/>
    </row>
    <row r="41" spans="1:10" ht="21.75" customHeight="1" thickBot="1" x14ac:dyDescent="0.3">
      <c r="A41" s="157"/>
      <c r="B41" s="228">
        <v>1</v>
      </c>
      <c r="C41" s="42" t="s">
        <v>256</v>
      </c>
      <c r="D41" s="43" t="s">
        <v>28</v>
      </c>
      <c r="E41" s="74"/>
      <c r="F41" s="187">
        <f>+IF(D41="si",3,0)</f>
        <v>0</v>
      </c>
      <c r="G41" s="188"/>
      <c r="H41" s="231">
        <f>+SUM(F41:G51)</f>
        <v>0</v>
      </c>
      <c r="I41" s="259" t="str">
        <f>+IF(H41&lt;2, "Se requiere como mínimo dos puntos para acceder a las categorías del  Estatuto Docente, de lo contrario continúe con la simulación para acceso a bonificaciones por grados", " ")</f>
        <v>Se requiere como mínimo dos puntos para acceder a las categorías del  Estatuto Docente, de lo contrario continúe con la simulación para acceso a bonificaciones por grados</v>
      </c>
      <c r="J41" s="260"/>
    </row>
    <row r="42" spans="1:10" ht="21" customHeight="1" thickBot="1" x14ac:dyDescent="0.3">
      <c r="A42" s="157"/>
      <c r="B42" s="229"/>
      <c r="C42" s="44" t="s">
        <v>35</v>
      </c>
      <c r="D42" s="43" t="s">
        <v>28</v>
      </c>
      <c r="E42" s="74"/>
      <c r="F42" s="189">
        <f>+IF(D42="si",2,0)</f>
        <v>0</v>
      </c>
      <c r="G42" s="190"/>
      <c r="H42" s="232"/>
      <c r="I42" s="259"/>
      <c r="J42" s="260"/>
    </row>
    <row r="43" spans="1:10" ht="21.75" thickBot="1" x14ac:dyDescent="0.3">
      <c r="A43" s="157"/>
      <c r="B43" s="230"/>
      <c r="C43" s="45" t="s">
        <v>257</v>
      </c>
      <c r="D43" s="43" t="s">
        <v>28</v>
      </c>
      <c r="E43" s="74"/>
      <c r="F43" s="185">
        <f>+IF(D43="si",1,0)</f>
        <v>0</v>
      </c>
      <c r="G43" s="186"/>
      <c r="H43" s="232"/>
      <c r="I43" s="259"/>
      <c r="J43" s="260"/>
    </row>
    <row r="44" spans="1:10" ht="21.75" thickBot="1" x14ac:dyDescent="0.3">
      <c r="A44" s="157"/>
      <c r="B44" s="239">
        <v>2</v>
      </c>
      <c r="C44" s="42" t="s">
        <v>301</v>
      </c>
      <c r="D44" s="43" t="s">
        <v>28</v>
      </c>
      <c r="E44" s="74"/>
      <c r="F44" s="187">
        <f>+IF(D44="si",3*E44,0)</f>
        <v>0</v>
      </c>
      <c r="G44" s="188"/>
      <c r="H44" s="232"/>
      <c r="I44" s="259"/>
      <c r="J44" s="260"/>
    </row>
    <row r="45" spans="1:10" ht="21.75" thickBot="1" x14ac:dyDescent="0.3">
      <c r="A45" s="157"/>
      <c r="B45" s="240"/>
      <c r="C45" s="44" t="s">
        <v>302</v>
      </c>
      <c r="D45" s="43" t="s">
        <v>28</v>
      </c>
      <c r="E45" s="74"/>
      <c r="F45" s="189">
        <f>+IF(D45="si",2*E45,0)</f>
        <v>0</v>
      </c>
      <c r="G45" s="190"/>
      <c r="H45" s="232"/>
      <c r="I45" s="259"/>
      <c r="J45" s="260"/>
    </row>
    <row r="46" spans="1:10" ht="21.75" thickBot="1" x14ac:dyDescent="0.3">
      <c r="A46" s="157"/>
      <c r="B46" s="241"/>
      <c r="C46" s="45" t="s">
        <v>303</v>
      </c>
      <c r="D46" s="43" t="s">
        <v>28</v>
      </c>
      <c r="E46" s="74"/>
      <c r="F46" s="185">
        <f>+IF(D46="si",1*E46,0)</f>
        <v>0</v>
      </c>
      <c r="G46" s="186"/>
      <c r="H46" s="232"/>
      <c r="I46" s="259"/>
      <c r="J46" s="260"/>
    </row>
    <row r="47" spans="1:10" ht="21" customHeight="1" thickBot="1" x14ac:dyDescent="0.3">
      <c r="A47" s="157"/>
      <c r="B47" s="228">
        <v>3</v>
      </c>
      <c r="C47" s="42" t="s">
        <v>304</v>
      </c>
      <c r="D47" s="43" t="s">
        <v>28</v>
      </c>
      <c r="E47" s="74"/>
      <c r="F47" s="187">
        <f t="shared" ref="F47" si="1">+IF(D47="si",3*E47,0)</f>
        <v>0</v>
      </c>
      <c r="G47" s="188"/>
      <c r="H47" s="232"/>
      <c r="I47" s="259"/>
      <c r="J47" s="260"/>
    </row>
    <row r="48" spans="1:10" ht="21" customHeight="1" thickBot="1" x14ac:dyDescent="0.3">
      <c r="A48" s="157"/>
      <c r="B48" s="230"/>
      <c r="C48" s="45" t="s">
        <v>305</v>
      </c>
      <c r="D48" s="43" t="s">
        <v>28</v>
      </c>
      <c r="E48" s="74"/>
      <c r="F48" s="185">
        <f>+IF(D48="si",2*E48,0)</f>
        <v>0</v>
      </c>
      <c r="G48" s="186"/>
      <c r="H48" s="232"/>
      <c r="I48" s="259"/>
      <c r="J48" s="260"/>
    </row>
    <row r="49" spans="1:12" ht="21.75" thickBot="1" x14ac:dyDescent="0.3">
      <c r="A49" s="157"/>
      <c r="B49" s="228">
        <v>4</v>
      </c>
      <c r="C49" s="42" t="s">
        <v>255</v>
      </c>
      <c r="D49" s="43" t="s">
        <v>28</v>
      </c>
      <c r="E49" s="74"/>
      <c r="F49" s="187">
        <f>+IF(D49="si",3*E49,0)</f>
        <v>0</v>
      </c>
      <c r="G49" s="188"/>
      <c r="H49" s="232"/>
      <c r="I49" s="259"/>
      <c r="J49" s="260"/>
    </row>
    <row r="50" spans="1:12" ht="32.25" thickBot="1" x14ac:dyDescent="0.3">
      <c r="A50" s="157"/>
      <c r="B50" s="229"/>
      <c r="C50" s="44" t="s">
        <v>306</v>
      </c>
      <c r="D50" s="43" t="s">
        <v>28</v>
      </c>
      <c r="E50" s="74"/>
      <c r="F50" s="189">
        <f>+IF(D50="si",2*E50,0)</f>
        <v>0</v>
      </c>
      <c r="G50" s="190"/>
      <c r="H50" s="232"/>
      <c r="I50" s="259"/>
      <c r="J50" s="260"/>
    </row>
    <row r="51" spans="1:12" ht="21.75" thickBot="1" x14ac:dyDescent="0.3">
      <c r="A51" s="158"/>
      <c r="B51" s="230"/>
      <c r="C51" s="45" t="s">
        <v>307</v>
      </c>
      <c r="D51" s="43" t="s">
        <v>28</v>
      </c>
      <c r="E51" s="74"/>
      <c r="F51" s="185">
        <f>+IF(D51="si",3*E51,0)</f>
        <v>0</v>
      </c>
      <c r="G51" s="186"/>
      <c r="H51" s="233"/>
      <c r="I51" s="259"/>
      <c r="J51" s="260"/>
    </row>
    <row r="52" spans="1:12" ht="15" x14ac:dyDescent="0.25">
      <c r="B52" s="242"/>
      <c r="C52" s="242"/>
      <c r="D52" s="242"/>
      <c r="E52" s="242"/>
    </row>
    <row r="53" spans="1:12" ht="15" x14ac:dyDescent="0.25">
      <c r="B53" s="73"/>
      <c r="C53" s="73"/>
      <c r="D53" s="73"/>
      <c r="E53" s="73"/>
    </row>
    <row r="54" spans="1:12" ht="15" x14ac:dyDescent="0.25">
      <c r="B54" s="73"/>
      <c r="C54" s="73"/>
      <c r="D54" s="73"/>
      <c r="E54" s="73"/>
    </row>
    <row r="55" spans="1:12" ht="15" x14ac:dyDescent="0.25">
      <c r="B55" s="73"/>
      <c r="C55" s="73"/>
      <c r="D55" s="73"/>
      <c r="E55" s="73"/>
    </row>
    <row r="56" spans="1:12" ht="15" x14ac:dyDescent="0.25">
      <c r="A56" s="278" t="s">
        <v>387</v>
      </c>
      <c r="B56" s="279"/>
      <c r="C56" s="279"/>
      <c r="D56" s="279"/>
      <c r="E56" s="279"/>
      <c r="F56" s="279"/>
      <c r="G56" s="279"/>
      <c r="H56" s="279"/>
      <c r="I56" s="279"/>
    </row>
    <row r="57" spans="1:12" ht="15.75" thickBot="1" x14ac:dyDescent="0.3">
      <c r="A57" s="280"/>
      <c r="B57" s="280"/>
      <c r="C57" s="280"/>
      <c r="D57" s="280"/>
      <c r="E57" s="280"/>
      <c r="F57" s="280"/>
      <c r="G57" s="280"/>
      <c r="H57" s="280"/>
      <c r="I57" s="280"/>
    </row>
    <row r="58" spans="1:12" s="82" customFormat="1" ht="18" thickBot="1" x14ac:dyDescent="0.3">
      <c r="A58" s="78" t="s">
        <v>388</v>
      </c>
      <c r="B58" s="102" t="s">
        <v>389</v>
      </c>
      <c r="C58" s="102"/>
      <c r="D58" s="102"/>
      <c r="E58" s="79" t="s">
        <v>390</v>
      </c>
      <c r="F58" s="79" t="s">
        <v>391</v>
      </c>
      <c r="G58" s="102" t="s">
        <v>392</v>
      </c>
      <c r="H58" s="102"/>
      <c r="I58" s="104"/>
      <c r="J58" s="80"/>
      <c r="K58" s="81"/>
      <c r="L58" s="81"/>
    </row>
    <row r="59" spans="1:12" ht="15.75" thickTop="1" x14ac:dyDescent="0.25">
      <c r="A59" s="77"/>
      <c r="B59" s="103"/>
      <c r="C59" s="103"/>
      <c r="D59" s="103"/>
      <c r="E59" s="84"/>
      <c r="F59" s="84"/>
      <c r="G59" s="103"/>
      <c r="H59" s="103"/>
      <c r="I59" s="105"/>
    </row>
    <row r="60" spans="1:12" ht="15" x14ac:dyDescent="0.25">
      <c r="A60" s="77"/>
      <c r="B60" s="98"/>
      <c r="C60" s="98"/>
      <c r="D60" s="98"/>
      <c r="E60" s="85"/>
      <c r="F60" s="85"/>
      <c r="G60" s="98"/>
      <c r="H60" s="98"/>
      <c r="I60" s="99"/>
    </row>
    <row r="61" spans="1:12" ht="15" x14ac:dyDescent="0.25">
      <c r="A61" s="77"/>
      <c r="B61" s="98"/>
      <c r="C61" s="98"/>
      <c r="D61" s="98"/>
      <c r="E61" s="85"/>
      <c r="F61" s="85"/>
      <c r="G61" s="98"/>
      <c r="H61" s="98"/>
      <c r="I61" s="99"/>
    </row>
    <row r="62" spans="1:12" ht="15" x14ac:dyDescent="0.25">
      <c r="A62" s="77"/>
      <c r="B62" s="98"/>
      <c r="C62" s="98"/>
      <c r="D62" s="98"/>
      <c r="E62" s="85"/>
      <c r="F62" s="85"/>
      <c r="G62" s="98"/>
      <c r="H62" s="98"/>
      <c r="I62" s="99"/>
    </row>
    <row r="63" spans="1:12" ht="15" x14ac:dyDescent="0.25">
      <c r="A63" s="77"/>
      <c r="B63" s="98"/>
      <c r="C63" s="98"/>
      <c r="D63" s="98"/>
      <c r="E63" s="85"/>
      <c r="F63" s="85"/>
      <c r="G63" s="98"/>
      <c r="H63" s="98"/>
      <c r="I63" s="99"/>
    </row>
    <row r="64" spans="1:12" ht="15" x14ac:dyDescent="0.25">
      <c r="A64" s="77"/>
      <c r="B64" s="98"/>
      <c r="C64" s="98"/>
      <c r="D64" s="98"/>
      <c r="E64" s="85"/>
      <c r="F64" s="85"/>
      <c r="G64" s="98"/>
      <c r="H64" s="98"/>
      <c r="I64" s="99"/>
    </row>
    <row r="65" spans="1:9" ht="15" x14ac:dyDescent="0.25">
      <c r="A65" s="77"/>
      <c r="B65" s="98"/>
      <c r="C65" s="98"/>
      <c r="D65" s="98"/>
      <c r="E65" s="85"/>
      <c r="F65" s="85"/>
      <c r="G65" s="98"/>
      <c r="H65" s="98"/>
      <c r="I65" s="99"/>
    </row>
    <row r="66" spans="1:9" ht="15" x14ac:dyDescent="0.25">
      <c r="A66" s="77"/>
      <c r="B66" s="98"/>
      <c r="C66" s="98"/>
      <c r="D66" s="98"/>
      <c r="E66" s="85"/>
      <c r="F66" s="85"/>
      <c r="G66" s="98"/>
      <c r="H66" s="98"/>
      <c r="I66" s="99"/>
    </row>
    <row r="67" spans="1:9" ht="15" x14ac:dyDescent="0.25">
      <c r="A67" s="77"/>
      <c r="B67" s="98"/>
      <c r="C67" s="98"/>
      <c r="D67" s="98"/>
      <c r="E67" s="85"/>
      <c r="F67" s="85"/>
      <c r="G67" s="98"/>
      <c r="H67" s="98"/>
      <c r="I67" s="99"/>
    </row>
    <row r="68" spans="1:9" ht="15" x14ac:dyDescent="0.25">
      <c r="A68" s="77"/>
      <c r="B68" s="98"/>
      <c r="C68" s="98"/>
      <c r="D68" s="98"/>
      <c r="E68" s="85"/>
      <c r="F68" s="85"/>
      <c r="G68" s="98"/>
      <c r="H68" s="98"/>
      <c r="I68" s="99"/>
    </row>
    <row r="69" spans="1:9" ht="15" x14ac:dyDescent="0.25">
      <c r="A69" s="77"/>
      <c r="B69" s="98"/>
      <c r="C69" s="98"/>
      <c r="D69" s="98"/>
      <c r="E69" s="85"/>
      <c r="F69" s="85"/>
      <c r="G69" s="98"/>
      <c r="H69" s="98"/>
      <c r="I69" s="99"/>
    </row>
    <row r="70" spans="1:9" ht="15.75" thickBot="1" x14ac:dyDescent="0.3">
      <c r="A70" s="83"/>
      <c r="B70" s="100"/>
      <c r="C70" s="100"/>
      <c r="D70" s="100"/>
      <c r="E70" s="86"/>
      <c r="F70" s="86"/>
      <c r="G70" s="100"/>
      <c r="H70" s="100"/>
      <c r="I70" s="101"/>
    </row>
    <row r="72" spans="1:9" ht="21.75" thickBot="1" x14ac:dyDescent="0.3"/>
    <row r="73" spans="1:9" ht="23.25" x14ac:dyDescent="0.25">
      <c r="B73" s="234" t="str">
        <f>+D8</f>
        <v>DOCENTE NO REGISTRADO</v>
      </c>
      <c r="C73" s="235"/>
      <c r="D73" s="235"/>
      <c r="E73" s="235"/>
      <c r="F73" s="235"/>
      <c r="G73" s="235"/>
      <c r="H73" s="236"/>
    </row>
    <row r="74" spans="1:9" ht="18.75" x14ac:dyDescent="0.25">
      <c r="B74" s="243">
        <f>+D7</f>
        <v>0</v>
      </c>
      <c r="C74" s="237"/>
      <c r="D74" s="237"/>
      <c r="E74" s="237" t="str">
        <f>+D12</f>
        <v>No se encuentra Preparación</v>
      </c>
      <c r="F74" s="237"/>
      <c r="G74" s="237"/>
      <c r="H74" s="238"/>
    </row>
    <row r="75" spans="1:9" x14ac:dyDescent="0.25">
      <c r="B75" s="183" t="s">
        <v>41</v>
      </c>
      <c r="C75" s="184"/>
      <c r="D75" s="184"/>
      <c r="E75" s="184">
        <f>+H15+H17+H19+H38+H41</f>
        <v>1</v>
      </c>
      <c r="F75" s="184"/>
      <c r="G75" s="184"/>
      <c r="H75" s="182"/>
    </row>
    <row r="76" spans="1:9" ht="15" customHeight="1" x14ac:dyDescent="0.25">
      <c r="B76" s="183" t="s">
        <v>274</v>
      </c>
      <c r="C76" s="184"/>
      <c r="D76" s="184"/>
      <c r="E76" s="276" t="str">
        <f>+IF(AND(I10=" ",I19=" ",I38=" ",I41=" "),"CALIFICA CON LOS MÍNIMOS PARA ACCEDER AL ESCALAFÓN","No califica con los mínimos para acceder a las categorias de escalafón docente")</f>
        <v>No califica con los mínimos para acceder a las categorias de escalafón docente</v>
      </c>
      <c r="F76" s="276"/>
      <c r="G76" s="276"/>
      <c r="H76" s="277"/>
    </row>
    <row r="77" spans="1:9" ht="15" customHeight="1" x14ac:dyDescent="0.25">
      <c r="B77" s="183"/>
      <c r="C77" s="184"/>
      <c r="D77" s="184"/>
      <c r="E77" s="276"/>
      <c r="F77" s="276"/>
      <c r="G77" s="276"/>
      <c r="H77" s="277"/>
    </row>
    <row r="78" spans="1:9" ht="15" customHeight="1" x14ac:dyDescent="0.25">
      <c r="B78" s="183"/>
      <c r="C78" s="184"/>
      <c r="D78" s="184"/>
      <c r="E78" s="276"/>
      <c r="F78" s="276"/>
      <c r="G78" s="276"/>
      <c r="H78" s="277"/>
    </row>
    <row r="79" spans="1:9" ht="15.75" customHeight="1" x14ac:dyDescent="0.25">
      <c r="B79" s="183"/>
      <c r="C79" s="184"/>
      <c r="D79" s="184"/>
      <c r="E79" s="276"/>
      <c r="F79" s="276"/>
      <c r="G79" s="276"/>
      <c r="H79" s="277"/>
    </row>
    <row r="80" spans="1:9" ht="15.75" thickBot="1" x14ac:dyDescent="0.3">
      <c r="B80" s="128" t="s">
        <v>264</v>
      </c>
      <c r="C80" s="129"/>
      <c r="D80" s="75" t="str">
        <f>+D9</f>
        <v>No se encuentra escalafón</v>
      </c>
      <c r="E80" s="129" t="s">
        <v>265</v>
      </c>
      <c r="F80" s="129"/>
      <c r="G80" s="129"/>
      <c r="H80" s="10" t="str">
        <f ca="1">+H9</f>
        <v xml:space="preserve"> </v>
      </c>
    </row>
    <row r="81" spans="1:12" ht="15.75" thickBot="1" x14ac:dyDescent="0.3">
      <c r="B81" s="3"/>
      <c r="C81" s="3"/>
      <c r="D81" s="4"/>
      <c r="E81" s="3"/>
      <c r="F81" s="3"/>
      <c r="G81" s="3"/>
      <c r="H81" s="5"/>
    </row>
    <row r="82" spans="1:12" ht="23.25" x14ac:dyDescent="0.25">
      <c r="B82" s="57"/>
      <c r="C82" s="159" t="s">
        <v>279</v>
      </c>
      <c r="D82" s="160"/>
      <c r="E82" s="160"/>
      <c r="F82" s="160"/>
      <c r="G82" s="160"/>
      <c r="H82" s="161"/>
    </row>
    <row r="83" spans="1:12" ht="38.25" customHeight="1" thickBot="1" x14ac:dyDescent="0.3">
      <c r="A83" s="11"/>
      <c r="B83" s="11"/>
      <c r="C83" s="58" t="s">
        <v>283</v>
      </c>
      <c r="D83" s="59" t="s">
        <v>284</v>
      </c>
      <c r="E83" s="110" t="s">
        <v>285</v>
      </c>
      <c r="F83" s="110"/>
      <c r="G83" s="110" t="s">
        <v>286</v>
      </c>
      <c r="H83" s="111"/>
    </row>
    <row r="84" spans="1:12" ht="15" x14ac:dyDescent="0.25">
      <c r="A84" s="113" t="s">
        <v>63</v>
      </c>
      <c r="B84" s="114"/>
      <c r="C84" s="27" t="s">
        <v>50</v>
      </c>
      <c r="D84" s="27" t="s">
        <v>51</v>
      </c>
      <c r="E84" s="117" t="s">
        <v>52</v>
      </c>
      <c r="F84" s="117"/>
      <c r="G84" s="117" t="s">
        <v>53</v>
      </c>
      <c r="H84" s="118"/>
    </row>
    <row r="85" spans="1:12" ht="15" x14ac:dyDescent="0.25">
      <c r="A85" s="115"/>
      <c r="B85" s="116"/>
      <c r="C85" s="18">
        <v>0</v>
      </c>
      <c r="D85" s="18">
        <v>0.1</v>
      </c>
      <c r="E85" s="119">
        <v>0.2</v>
      </c>
      <c r="F85" s="119"/>
      <c r="G85" s="119">
        <v>0.3</v>
      </c>
      <c r="H85" s="120"/>
      <c r="I85" s="28"/>
    </row>
    <row r="86" spans="1:12" ht="15" customHeight="1" x14ac:dyDescent="0.25">
      <c r="A86" s="115"/>
      <c r="B86" s="116"/>
      <c r="C86" s="121" t="str">
        <f>+IF(AND($D$80="DOCENTE TITULAR",$E$75&lt;=8),"Usted se encuentra como Titular Grado 1 su bonificación es  el 0% de su salario"," ")</f>
        <v xml:space="preserve"> </v>
      </c>
      <c r="D86" s="121" t="str">
        <f>+IF(AND($D$80="DOCENTE TITULAR",$E$75&gt;8,$E$75&lt;=16),CONCATENATE("Usted se encuentra como Titular Grado 2 su bonificación es $",VLOOKUP($D$7,$E$65550:$O$65765,11,FALSE)*D85)," ")</f>
        <v xml:space="preserve"> </v>
      </c>
      <c r="E86" s="121" t="str">
        <f>+IF(AND($D$80="DOCENTE TITULAR",$E$75&gt;16,$E$75&lt;=24),CONCATENATE("Usted se encuentra como Titular Grado 3 su bonificación es $",VLOOKUP($D$7,$E$65550:$O$65765,11,FALSE)*E85)," ")</f>
        <v xml:space="preserve"> </v>
      </c>
      <c r="F86" s="121"/>
      <c r="G86" s="121" t="str">
        <f>IF(AND($D$80="DOCENTE TITULAR",$E$75&gt;24,$E$75&lt;=32),CONCATENATE("Usted se encuentra como Titular Grado 4 su bonificación es $",VLOOKUP($D$7,$E$65550:$O$65765,11,FALSE)*G85)," ")</f>
        <v xml:space="preserve"> </v>
      </c>
      <c r="H86" s="122"/>
    </row>
    <row r="87" spans="1:12" ht="15" customHeight="1" x14ac:dyDescent="0.25">
      <c r="A87" s="115"/>
      <c r="B87" s="116"/>
      <c r="C87" s="121"/>
      <c r="D87" s="121"/>
      <c r="E87" s="121"/>
      <c r="F87" s="121"/>
      <c r="G87" s="121"/>
      <c r="H87" s="122"/>
    </row>
    <row r="88" spans="1:12" ht="15" customHeight="1" x14ac:dyDescent="0.25">
      <c r="A88" s="115"/>
      <c r="B88" s="116"/>
      <c r="C88" s="121"/>
      <c r="D88" s="121"/>
      <c r="E88" s="121"/>
      <c r="F88" s="121"/>
      <c r="G88" s="121"/>
      <c r="H88" s="122"/>
    </row>
    <row r="89" spans="1:12" ht="15" customHeight="1" x14ac:dyDescent="0.25">
      <c r="A89" s="115"/>
      <c r="B89" s="116"/>
      <c r="C89" s="121"/>
      <c r="D89" s="121"/>
      <c r="E89" s="121"/>
      <c r="F89" s="121"/>
      <c r="G89" s="121"/>
      <c r="H89" s="122"/>
    </row>
    <row r="90" spans="1:12" ht="15" x14ac:dyDescent="0.25">
      <c r="A90" s="115" t="s">
        <v>54</v>
      </c>
      <c r="B90" s="116"/>
      <c r="C90" s="17" t="s">
        <v>260</v>
      </c>
      <c r="D90" s="17" t="s">
        <v>261</v>
      </c>
      <c r="E90" s="116" t="s">
        <v>262</v>
      </c>
      <c r="F90" s="116"/>
      <c r="G90" s="116" t="s">
        <v>263</v>
      </c>
      <c r="H90" s="126"/>
    </row>
    <row r="91" spans="1:12" ht="15" x14ac:dyDescent="0.25">
      <c r="A91" s="115"/>
      <c r="B91" s="116"/>
      <c r="C91" s="18">
        <v>0</v>
      </c>
      <c r="D91" s="18">
        <v>0.1</v>
      </c>
      <c r="E91" s="119">
        <v>0.2</v>
      </c>
      <c r="F91" s="119"/>
      <c r="G91" s="119">
        <v>0.3</v>
      </c>
      <c r="H91" s="120"/>
      <c r="L91" s="51"/>
    </row>
    <row r="92" spans="1:12" ht="15" customHeight="1" x14ac:dyDescent="0.25">
      <c r="A92" s="115"/>
      <c r="B92" s="116"/>
      <c r="C92" s="121" t="str">
        <f>+IF(AND($D$80="DOCENTE ASOCIADO",$E$75&lt;=8),"Usted se encuentra como Asociado Grado 1 su bonificación es el 0% de su salario"," ")</f>
        <v xml:space="preserve"> </v>
      </c>
      <c r="D92" s="121" t="str">
        <f>+IF(AND($D$80="DOCENTE ASOCIADO",$E$75&gt;8,$E$75&lt;=16),CONCATENATE("Usted se encuentra como Asociado Grado 2 su bonificación es $",VLOOKUP($D$7,$E$65550:$O$65765,11,FALSE)*D91)," ")</f>
        <v xml:space="preserve"> </v>
      </c>
      <c r="E92" s="121" t="str">
        <f>+IF(AND($D$80="DOCENTE ASOCIADO",$E$75&gt;16,$E$75&lt;=24),CONCATENATE("Usted se encuentra como Asociado Grado 3 su bonificación es $",VLOOKUP($D$7,$E$65550:$O$65765,11,FALSE)*E91)," ")</f>
        <v xml:space="preserve"> </v>
      </c>
      <c r="F92" s="121"/>
      <c r="G92" s="121" t="str">
        <f>+IF(AND($D$80="DOCENTE ASOCIADO",$E$75&gt;24,$E$75&lt;=32),CONCATENATE("Usted se encuentra como Asociado Grado 4 su bonificación es $",VLOOKUP($D$7,$E$65550:$O$65765,11,FALSE)*G91)," ")</f>
        <v xml:space="preserve"> </v>
      </c>
      <c r="H92" s="122"/>
    </row>
    <row r="93" spans="1:12" ht="15" customHeight="1" x14ac:dyDescent="0.25">
      <c r="A93" s="115"/>
      <c r="B93" s="116"/>
      <c r="C93" s="121"/>
      <c r="D93" s="121"/>
      <c r="E93" s="121"/>
      <c r="F93" s="121"/>
      <c r="G93" s="121"/>
      <c r="H93" s="122"/>
    </row>
    <row r="94" spans="1:12" ht="15" customHeight="1" x14ac:dyDescent="0.25">
      <c r="A94" s="115"/>
      <c r="B94" s="116"/>
      <c r="C94" s="121"/>
      <c r="D94" s="121"/>
      <c r="E94" s="121"/>
      <c r="F94" s="121"/>
      <c r="G94" s="121"/>
      <c r="H94" s="122"/>
    </row>
    <row r="95" spans="1:12" ht="15" customHeight="1" x14ac:dyDescent="0.25">
      <c r="A95" s="115"/>
      <c r="B95" s="116"/>
      <c r="C95" s="121"/>
      <c r="D95" s="121"/>
      <c r="E95" s="121"/>
      <c r="F95" s="121"/>
      <c r="G95" s="121"/>
      <c r="H95" s="122"/>
    </row>
    <row r="96" spans="1:12" ht="15" x14ac:dyDescent="0.25">
      <c r="A96" s="115" t="s">
        <v>55</v>
      </c>
      <c r="B96" s="116"/>
      <c r="C96" s="17" t="s">
        <v>46</v>
      </c>
      <c r="D96" s="17" t="s">
        <v>47</v>
      </c>
      <c r="E96" s="116" t="s">
        <v>48</v>
      </c>
      <c r="F96" s="116"/>
      <c r="G96" s="116" t="s">
        <v>49</v>
      </c>
      <c r="H96" s="126"/>
    </row>
    <row r="97" spans="1:10" ht="15" x14ac:dyDescent="0.25">
      <c r="A97" s="115"/>
      <c r="B97" s="116"/>
      <c r="C97" s="18">
        <v>0</v>
      </c>
      <c r="D97" s="18">
        <v>0.1</v>
      </c>
      <c r="E97" s="119">
        <v>0.2</v>
      </c>
      <c r="F97" s="119"/>
      <c r="G97" s="119">
        <v>0.3</v>
      </c>
      <c r="H97" s="120"/>
    </row>
    <row r="98" spans="1:10" ht="15" customHeight="1" x14ac:dyDescent="0.25">
      <c r="A98" s="115"/>
      <c r="B98" s="116"/>
      <c r="C98" s="121" t="str">
        <f>+IF(AND($D$80="DOCENTE ASISTENTE",$E$75&lt;=8),"Usted se encuentra como Asistente Grado 1 su bonificación es el 0% de su salario"," ")</f>
        <v xml:space="preserve"> </v>
      </c>
      <c r="D98" s="121" t="str">
        <f>+IF(AND($D$80="DOCENTE ASISTENTE",$E$75&gt;8,$E$75&lt;=16),CONCATENATE("Usted se encuentra como Asistente Grado 2 su bonificación es $",VLOOKUP($D$7,$E$65550:$O$65765,11,FALSE)*D97)," ")</f>
        <v xml:space="preserve"> </v>
      </c>
      <c r="E98" s="121" t="str">
        <f>+IF(AND($D$80="DOCENTE ASISTENTE",$E$75&gt;16,$E$75&lt;=24),CONCATENATE("Usted se encuentra como Asistente Grado 3 su bonificación es $",VLOOKUP($D$7,$E$65550:$O$65765,11,FALSE)*E97)," ")</f>
        <v xml:space="preserve"> </v>
      </c>
      <c r="F98" s="121"/>
      <c r="G98" s="121" t="str">
        <f>+IF(AND($D$80="DOCENTE ASISTENTE",$E$75&gt;24,$E$75&lt;=32),CONCATENATE("Usted se encuentra como Asistente Grado 4 su bonificación es $",VLOOKUP($D$7,$E$65550:$O$65765,11,FALSE)*G97)," ")</f>
        <v xml:space="preserve"> </v>
      </c>
      <c r="H98" s="122"/>
    </row>
    <row r="99" spans="1:10" ht="15" customHeight="1" x14ac:dyDescent="0.25">
      <c r="A99" s="115"/>
      <c r="B99" s="116"/>
      <c r="C99" s="121"/>
      <c r="D99" s="121"/>
      <c r="E99" s="121"/>
      <c r="F99" s="121"/>
      <c r="G99" s="121"/>
      <c r="H99" s="122"/>
    </row>
    <row r="100" spans="1:10" ht="15" customHeight="1" x14ac:dyDescent="0.25">
      <c r="A100" s="115"/>
      <c r="B100" s="116"/>
      <c r="C100" s="121"/>
      <c r="D100" s="121"/>
      <c r="E100" s="121"/>
      <c r="F100" s="121"/>
      <c r="G100" s="121"/>
      <c r="H100" s="122"/>
    </row>
    <row r="101" spans="1:10" ht="15" x14ac:dyDescent="0.25">
      <c r="A101" s="115"/>
      <c r="B101" s="116"/>
      <c r="C101" s="121"/>
      <c r="D101" s="121"/>
      <c r="E101" s="121"/>
      <c r="F101" s="121"/>
      <c r="G101" s="121"/>
      <c r="H101" s="122"/>
    </row>
    <row r="102" spans="1:10" ht="15" x14ac:dyDescent="0.25">
      <c r="A102" s="115" t="s">
        <v>56</v>
      </c>
      <c r="B102" s="116"/>
      <c r="C102" s="17" t="s">
        <v>42</v>
      </c>
      <c r="D102" s="17" t="s">
        <v>43</v>
      </c>
      <c r="E102" s="116" t="s">
        <v>44</v>
      </c>
      <c r="F102" s="116"/>
      <c r="G102" s="116" t="s">
        <v>45</v>
      </c>
      <c r="H102" s="126"/>
    </row>
    <row r="103" spans="1:10" ht="15" x14ac:dyDescent="0.25">
      <c r="A103" s="115"/>
      <c r="B103" s="116"/>
      <c r="C103" s="18">
        <v>0</v>
      </c>
      <c r="D103" s="18">
        <v>0.1</v>
      </c>
      <c r="E103" s="119">
        <v>0.2</v>
      </c>
      <c r="F103" s="119"/>
      <c r="G103" s="119">
        <v>0.3</v>
      </c>
      <c r="H103" s="120"/>
    </row>
    <row r="104" spans="1:10" ht="15" customHeight="1" x14ac:dyDescent="0.25">
      <c r="A104" s="115"/>
      <c r="B104" s="116"/>
      <c r="C104" s="121" t="str">
        <f>+IF(AND($D$80="DOCENTE AUXILIAR",$E$75&lt;=8),"Usted se encuentra como Auxiliar Grado 1 su bonificación es  0% de su salario"," ")</f>
        <v xml:space="preserve"> </v>
      </c>
      <c r="D104" s="121" t="str">
        <f>+IF(AND($D$80="DOCENTE AUXILIAR",$E$75&gt;8,$E$75&lt;=16),CONCATENATE("Usted se encuentra como Auxiliar Grado 2 su bonificación es  $",VLOOKUP($D$7,$E$65550:$O$65765,11,FALSE)*D103),"")</f>
        <v/>
      </c>
      <c r="E104" s="121" t="str">
        <f>+IF(AND($D$80="DOCENTE AUXILIAR",$E$75&gt;16,$E$75&lt;=24),CONCATENATE("Usted se encuentra como Auxiliar Grado 3 su bonificación es  $",VLOOKUP($D$7,$E$65550:$O$65765,11,FALSE)*E103),"")</f>
        <v/>
      </c>
      <c r="F104" s="121"/>
      <c r="G104" s="121" t="str">
        <f>+IF(AND($D$80="DOCENTE AUXILIAR",$E$75&gt;24,$E$75&lt;=32),CONCATENATE("Usted se encuentra como Auxiliar Grado 4 su bonificación es  $",VLOOKUP($D$7,$E$65550:$O$65765,11,FALSE)*G103),"")</f>
        <v/>
      </c>
      <c r="H104" s="122"/>
    </row>
    <row r="105" spans="1:10" ht="15" x14ac:dyDescent="0.25">
      <c r="A105" s="115"/>
      <c r="B105" s="116"/>
      <c r="C105" s="121"/>
      <c r="D105" s="121"/>
      <c r="E105" s="121"/>
      <c r="F105" s="121"/>
      <c r="G105" s="121"/>
      <c r="H105" s="122"/>
    </row>
    <row r="106" spans="1:10" ht="15" x14ac:dyDescent="0.25">
      <c r="A106" s="115"/>
      <c r="B106" s="116"/>
      <c r="C106" s="121"/>
      <c r="D106" s="121"/>
      <c r="E106" s="121"/>
      <c r="F106" s="121"/>
      <c r="G106" s="121"/>
      <c r="H106" s="122"/>
    </row>
    <row r="107" spans="1:10" ht="15.75" thickBot="1" x14ac:dyDescent="0.3">
      <c r="A107" s="128"/>
      <c r="B107" s="129"/>
      <c r="C107" s="127"/>
      <c r="D107" s="127"/>
      <c r="E107" s="127"/>
      <c r="F107" s="127"/>
      <c r="G107" s="127"/>
      <c r="H107" s="275"/>
    </row>
    <row r="108" spans="1:10" ht="15.75" thickBot="1" x14ac:dyDescent="0.3">
      <c r="E108" s="50"/>
    </row>
    <row r="109" spans="1:10" ht="21" customHeight="1" x14ac:dyDescent="0.25">
      <c r="A109" s="246"/>
      <c r="B109" s="246"/>
      <c r="C109" s="109"/>
      <c r="D109" s="106"/>
      <c r="E109" s="267" t="str">
        <f ca="1">IF(AND($H$9&gt;=2,$D$9="DOCENTE AUXILIAR", $D$11&lt;&gt;"",OR($H$11="A2",$H$11="B1",$H$11="B2",$H$11="C1",$H$11="C2"),$E$76="CALIFICA CON LOS MÍNIMOS PARA ACCEDER AL ESCALAFÓN",OR($D$12="DOCTOR",$D$12="MAGISTER",$D$12="MAGÍSTER",$D$12="ESPECIALISTA")),CONCATENATE("Usted califica para ascender a Asistente. Su nuevo salario seria $",VLOOKUP($D$7,$E$65550:$O$65765,11,FALSE)*1.05),"")</f>
        <v/>
      </c>
      <c r="F109" s="268"/>
      <c r="G109" s="272" t="str">
        <f ca="1">IF(AND($H$9&gt;=3,$D$9="DOCENTE ASISTENTE", $D$11&lt;&gt;"",OR($H$11="B1",$H$11="B2",$H$11="C1",$H$11="C2"),$E$76="CALIFICA CON LOS MÍNIMOS PARA ACCEDER AL ESCALAFÓN",OR($D$12="DOCTOR",$D$12="MAGISTER",$D$12="MAGÍSTER",$D$12="ESPECIALISTA")),CONCATENATE("Usted califica para ascender a Asociado. Su nuevo salario seria $",VLOOKUP($D$7,$E$65550:$O$65765,11,FALSE)*1.057),"")</f>
        <v/>
      </c>
      <c r="H109" s="262"/>
      <c r="I109" s="261" t="str">
        <f ca="1">IF(AND($H$9&gt;=4,$D$9="DOCENTE ASOCIADO", $D$11&lt;&gt;"",OR($H$11="B2",$H$11="C1",$H$11="C2"),$E$76="CALIFICA CON LOS MÍNIMOS PARA ACCEDER AL ESCALAFÓN",OR($D$12="DOCTOR",$D$12="MAGISTER",$D$12="MAGÍSTER",$D$12="ESPECIALISTA")),CONCATENATE("Usted califica para ascender a Titular. Su nuevo salario seria $",VLOOKUP($D$7,$E$65550:$O$65765,11,FALSE)*1.07),"")</f>
        <v/>
      </c>
      <c r="J109" s="262"/>
    </row>
    <row r="110" spans="1:10" ht="21.75" customHeight="1" x14ac:dyDescent="0.25">
      <c r="A110" s="246"/>
      <c r="B110" s="246"/>
      <c r="C110" s="109"/>
      <c r="D110" s="107"/>
      <c r="E110" s="259"/>
      <c r="F110" s="269"/>
      <c r="G110" s="273"/>
      <c r="H110" s="264"/>
      <c r="I110" s="263"/>
      <c r="J110" s="264"/>
    </row>
    <row r="111" spans="1:10" ht="15" customHeight="1" x14ac:dyDescent="0.25">
      <c r="A111" s="109"/>
      <c r="B111" s="109"/>
      <c r="C111" s="109"/>
      <c r="D111" s="107"/>
      <c r="E111" s="259"/>
      <c r="F111" s="269"/>
      <c r="G111" s="273"/>
      <c r="H111" s="264"/>
      <c r="I111" s="263"/>
      <c r="J111" s="264"/>
    </row>
    <row r="112" spans="1:10" ht="21" customHeight="1" x14ac:dyDescent="0.25">
      <c r="A112" s="60"/>
      <c r="B112" s="50"/>
      <c r="D112" s="107"/>
      <c r="E112" s="259"/>
      <c r="F112" s="269"/>
      <c r="G112" s="273"/>
      <c r="H112" s="264"/>
      <c r="I112" s="263"/>
      <c r="J112" s="264"/>
    </row>
    <row r="113" spans="1:10" ht="21" customHeight="1" thickBot="1" x14ac:dyDescent="0.3">
      <c r="A113" s="60"/>
      <c r="B113" s="50"/>
      <c r="D113" s="107"/>
      <c r="E113" s="259"/>
      <c r="F113" s="269"/>
      <c r="G113" s="273"/>
      <c r="H113" s="264"/>
      <c r="I113" s="265"/>
      <c r="J113" s="266"/>
    </row>
    <row r="114" spans="1:10" ht="21" customHeight="1" thickBot="1" x14ac:dyDescent="0.3">
      <c r="A114" s="60"/>
      <c r="B114" s="50"/>
      <c r="D114" s="107"/>
      <c r="E114" s="259"/>
      <c r="F114" s="269"/>
      <c r="G114" s="273"/>
      <c r="H114" s="264"/>
      <c r="I114" s="251" t="s">
        <v>63</v>
      </c>
      <c r="J114" s="252"/>
    </row>
    <row r="115" spans="1:10" ht="21.75" customHeight="1" thickBot="1" x14ac:dyDescent="0.3">
      <c r="A115" s="11"/>
      <c r="B115" s="50"/>
      <c r="D115" s="107"/>
      <c r="E115" s="270"/>
      <c r="F115" s="271"/>
      <c r="G115" s="274" t="s">
        <v>54</v>
      </c>
      <c r="H115" s="252"/>
      <c r="I115" s="253"/>
      <c r="J115" s="254"/>
    </row>
    <row r="116" spans="1:10" ht="21" customHeight="1" thickBot="1" x14ac:dyDescent="0.3">
      <c r="A116" s="11"/>
      <c r="D116" s="108"/>
      <c r="E116" s="274" t="s">
        <v>55</v>
      </c>
      <c r="F116" s="252"/>
      <c r="G116" s="253"/>
      <c r="H116" s="254"/>
      <c r="I116" s="253"/>
      <c r="J116" s="254"/>
    </row>
    <row r="117" spans="1:10" ht="21" customHeight="1" x14ac:dyDescent="0.25">
      <c r="D117" s="123" t="s">
        <v>56</v>
      </c>
      <c r="E117" s="253"/>
      <c r="F117" s="254"/>
      <c r="G117" s="253"/>
      <c r="H117" s="254"/>
      <c r="I117" s="253"/>
      <c r="J117" s="254"/>
    </row>
    <row r="118" spans="1:10" ht="21" customHeight="1" thickBot="1" x14ac:dyDescent="0.3">
      <c r="A118" s="60"/>
      <c r="D118" s="124"/>
      <c r="E118" s="255"/>
      <c r="F118" s="256"/>
      <c r="G118" s="255"/>
      <c r="H118" s="256"/>
      <c r="I118" s="255"/>
      <c r="J118" s="256"/>
    </row>
    <row r="119" spans="1:10" ht="41.25" customHeight="1" x14ac:dyDescent="0.25">
      <c r="E119" s="112" t="s">
        <v>280</v>
      </c>
      <c r="F119" s="112"/>
      <c r="G119" s="112" t="s">
        <v>281</v>
      </c>
      <c r="H119" s="112"/>
      <c r="I119" s="112" t="s">
        <v>282</v>
      </c>
      <c r="J119" s="112"/>
    </row>
    <row r="120" spans="1:10" ht="48.75" customHeight="1" thickBot="1" x14ac:dyDescent="0.3">
      <c r="A120" s="245"/>
      <c r="B120" s="245"/>
      <c r="C120" s="245"/>
      <c r="E120" s="112" t="s">
        <v>287</v>
      </c>
      <c r="F120" s="112"/>
      <c r="G120" s="112" t="s">
        <v>288</v>
      </c>
      <c r="H120" s="112"/>
      <c r="I120" s="112" t="s">
        <v>289</v>
      </c>
      <c r="J120" s="112"/>
    </row>
    <row r="121" spans="1:10" ht="21" customHeight="1" thickTop="1" thickBot="1" x14ac:dyDescent="0.3">
      <c r="A121" s="244" t="str">
        <f>+D8</f>
        <v>DOCENTE NO REGISTRADO</v>
      </c>
      <c r="B121" s="244"/>
      <c r="C121" s="244"/>
      <c r="E121" s="50"/>
    </row>
    <row r="122" spans="1:10" ht="21" customHeight="1" x14ac:dyDescent="0.25">
      <c r="A122" s="244" t="str">
        <f>"Numero de documento de identidad: "&amp;+D7</f>
        <v xml:space="preserve">Numero de documento de identidad: </v>
      </c>
      <c r="B122" s="244"/>
      <c r="C122" s="244"/>
      <c r="E122" s="247" t="s">
        <v>275</v>
      </c>
      <c r="F122" s="248"/>
      <c r="G122" s="222"/>
      <c r="H122" s="223"/>
      <c r="I122" s="49"/>
    </row>
    <row r="123" spans="1:10" ht="21" customHeight="1" x14ac:dyDescent="0.25">
      <c r="B123" s="50"/>
      <c r="D123" s="61"/>
      <c r="E123" s="218" t="s">
        <v>276</v>
      </c>
      <c r="F123" s="219"/>
      <c r="G123" s="224"/>
      <c r="H123" s="225"/>
      <c r="I123" s="49"/>
    </row>
    <row r="124" spans="1:10" ht="21" customHeight="1" thickBot="1" x14ac:dyDescent="0.3">
      <c r="A124" s="62"/>
      <c r="B124" s="62"/>
      <c r="C124" s="62"/>
      <c r="D124" s="29"/>
      <c r="E124" s="220" t="s">
        <v>277</v>
      </c>
      <c r="F124" s="221"/>
      <c r="G124" s="226"/>
      <c r="H124" s="227"/>
      <c r="I124" s="49"/>
    </row>
    <row r="125" spans="1:10" ht="21" customHeight="1" thickTop="1" x14ac:dyDescent="0.25">
      <c r="A125" s="29" t="s">
        <v>278</v>
      </c>
      <c r="B125" s="29"/>
      <c r="C125" s="29"/>
      <c r="E125" s="50"/>
      <c r="I125" s="49"/>
    </row>
    <row r="126" spans="1:10" ht="21" customHeight="1" x14ac:dyDescent="0.25">
      <c r="E126" s="50"/>
      <c r="I126" s="49"/>
    </row>
    <row r="65514" spans="1:12" ht="15" x14ac:dyDescent="0.25">
      <c r="A65514" s="125" t="s">
        <v>3</v>
      </c>
      <c r="B65514" s="125"/>
      <c r="D65514" s="125" t="s">
        <v>5</v>
      </c>
      <c r="E65514" s="125"/>
      <c r="G65514" s="125" t="s">
        <v>14</v>
      </c>
      <c r="H65514" s="125"/>
      <c r="I65514" s="63"/>
      <c r="J65514" s="63"/>
      <c r="K65514" s="49" t="s">
        <v>22</v>
      </c>
    </row>
    <row r="65515" spans="1:12" ht="15" x14ac:dyDescent="0.25">
      <c r="A65515" s="50" t="s">
        <v>4</v>
      </c>
      <c r="B65515" s="50">
        <v>1</v>
      </c>
      <c r="D65515" s="50" t="s">
        <v>271</v>
      </c>
      <c r="E65515" s="50">
        <v>2154208</v>
      </c>
      <c r="G65515" s="50" t="s">
        <v>15</v>
      </c>
      <c r="K65515" s="49" t="s">
        <v>27</v>
      </c>
    </row>
    <row r="65516" spans="1:12" ht="15" x14ac:dyDescent="0.25">
      <c r="A65516" s="50" t="s">
        <v>267</v>
      </c>
      <c r="B65516" s="50">
        <v>2</v>
      </c>
      <c r="D65516" s="50" t="s">
        <v>6</v>
      </c>
      <c r="E65516" s="50">
        <v>2154208</v>
      </c>
      <c r="G65516" s="50" t="s">
        <v>16</v>
      </c>
      <c r="K65516" s="49" t="s">
        <v>28</v>
      </c>
    </row>
    <row r="65517" spans="1:12" ht="15" x14ac:dyDescent="0.25">
      <c r="A65517" s="50" t="s">
        <v>268</v>
      </c>
      <c r="B65517" s="50">
        <v>3</v>
      </c>
      <c r="D65517" s="50" t="s">
        <v>7</v>
      </c>
      <c r="E65517" s="50">
        <v>2710711</v>
      </c>
      <c r="G65517" s="50" t="s">
        <v>17</v>
      </c>
    </row>
    <row r="65518" spans="1:12" ht="15" x14ac:dyDescent="0.25">
      <c r="A65518" s="50" t="s">
        <v>269</v>
      </c>
      <c r="B65518" s="50">
        <v>4</v>
      </c>
      <c r="D65518" s="50" t="s">
        <v>8</v>
      </c>
      <c r="E65518" s="50">
        <v>3410830</v>
      </c>
      <c r="L65518" s="49">
        <v>6</v>
      </c>
    </row>
    <row r="65519" spans="1:12" ht="15" x14ac:dyDescent="0.25">
      <c r="A65519" s="50" t="s">
        <v>270</v>
      </c>
      <c r="B65519" s="50">
        <v>5</v>
      </c>
      <c r="D65519" s="50" t="s">
        <v>9</v>
      </c>
      <c r="E65519" s="50">
        <v>4290464</v>
      </c>
      <c r="L65519" s="49">
        <v>7</v>
      </c>
    </row>
    <row r="65520" spans="1:12" ht="15" x14ac:dyDescent="0.25">
      <c r="B65520" s="50"/>
      <c r="E65520" s="50"/>
      <c r="L65520" s="49">
        <v>8</v>
      </c>
    </row>
    <row r="65521" spans="1:12" ht="15" x14ac:dyDescent="0.25">
      <c r="B65521" s="50"/>
      <c r="E65521" s="50"/>
      <c r="L65521" s="49">
        <v>9</v>
      </c>
    </row>
    <row r="65522" spans="1:12" ht="15" x14ac:dyDescent="0.25">
      <c r="A65522" s="125" t="s">
        <v>32</v>
      </c>
      <c r="B65522" s="125"/>
      <c r="C65522" s="125"/>
      <c r="D65522" s="125" t="s">
        <v>33</v>
      </c>
      <c r="E65522" s="125"/>
      <c r="G65522" s="125" t="s">
        <v>38</v>
      </c>
      <c r="H65522" s="125"/>
      <c r="I65522" s="63"/>
      <c r="J65522" s="63"/>
      <c r="L65522" s="49">
        <v>10</v>
      </c>
    </row>
    <row r="65523" spans="1:12" ht="15" x14ac:dyDescent="0.25">
      <c r="A65523" s="50" t="s">
        <v>508</v>
      </c>
      <c r="B65523" s="89">
        <v>0</v>
      </c>
      <c r="C65523" s="64"/>
      <c r="D65523" s="50" t="s">
        <v>384</v>
      </c>
      <c r="E65523" s="50">
        <v>0</v>
      </c>
      <c r="G65523" s="50" t="s">
        <v>39</v>
      </c>
      <c r="L65523" s="49">
        <v>11</v>
      </c>
    </row>
    <row r="65524" spans="1:12" ht="15" x14ac:dyDescent="0.25">
      <c r="A65524" s="50" t="s">
        <v>521</v>
      </c>
      <c r="B65524" s="89">
        <v>0.5</v>
      </c>
      <c r="D65524" s="50" t="s">
        <v>505</v>
      </c>
      <c r="E65524" s="50">
        <v>0.5</v>
      </c>
      <c r="G65524" s="50" t="s">
        <v>40</v>
      </c>
      <c r="L65524" s="49">
        <v>12</v>
      </c>
    </row>
    <row r="65525" spans="1:12" ht="15" x14ac:dyDescent="0.25">
      <c r="A65525" s="50" t="s">
        <v>522</v>
      </c>
      <c r="B65525" s="89">
        <v>1</v>
      </c>
      <c r="D65525" s="50" t="s">
        <v>506</v>
      </c>
      <c r="E65525" s="50">
        <v>1</v>
      </c>
      <c r="L65525" s="49">
        <v>13</v>
      </c>
    </row>
    <row r="65526" spans="1:12" ht="15" x14ac:dyDescent="0.25">
      <c r="A65526" s="50" t="s">
        <v>523</v>
      </c>
      <c r="B65526" s="89">
        <v>1.5</v>
      </c>
      <c r="D65526" s="50" t="s">
        <v>507</v>
      </c>
      <c r="E65526" s="50">
        <v>1.5</v>
      </c>
      <c r="L65526" s="49">
        <v>14</v>
      </c>
    </row>
    <row r="65527" spans="1:12" x14ac:dyDescent="0.25">
      <c r="A65527" s="50" t="s">
        <v>509</v>
      </c>
      <c r="B65527" s="89">
        <v>2</v>
      </c>
      <c r="L65527" s="49">
        <v>15</v>
      </c>
    </row>
    <row r="65528" spans="1:12" x14ac:dyDescent="0.25">
      <c r="A65528" s="50" t="s">
        <v>510</v>
      </c>
      <c r="B65528" s="88">
        <v>2.5</v>
      </c>
      <c r="L65528" s="49">
        <v>16</v>
      </c>
    </row>
    <row r="65529" spans="1:12" ht="21" customHeight="1" x14ac:dyDescent="0.25">
      <c r="A65529" s="50" t="s">
        <v>520</v>
      </c>
      <c r="B65529" s="88">
        <v>3</v>
      </c>
      <c r="D65529" s="125" t="s">
        <v>57</v>
      </c>
      <c r="E65529" s="125"/>
      <c r="L65529" s="49">
        <v>17</v>
      </c>
    </row>
    <row r="65530" spans="1:12" x14ac:dyDescent="0.25">
      <c r="A65530" s="50" t="s">
        <v>519</v>
      </c>
      <c r="B65530" s="88">
        <v>3.5</v>
      </c>
      <c r="D65530" s="50" t="s">
        <v>58</v>
      </c>
      <c r="E65530" s="26" t="s">
        <v>59</v>
      </c>
      <c r="L65530" s="49">
        <v>18</v>
      </c>
    </row>
    <row r="65531" spans="1:12" x14ac:dyDescent="0.25">
      <c r="A65531" s="50" t="s">
        <v>393</v>
      </c>
      <c r="D65531" s="50" t="s">
        <v>300</v>
      </c>
      <c r="E65531" s="26" t="s">
        <v>60</v>
      </c>
      <c r="L65531" s="49">
        <v>19</v>
      </c>
    </row>
    <row r="65532" spans="1:12" x14ac:dyDescent="0.25">
      <c r="A65532" s="50" t="s">
        <v>394</v>
      </c>
      <c r="D65532" s="50" t="s">
        <v>295</v>
      </c>
      <c r="E65532" s="26" t="s">
        <v>61</v>
      </c>
      <c r="L65532" s="49">
        <v>20</v>
      </c>
    </row>
    <row r="65533" spans="1:12" x14ac:dyDescent="0.25">
      <c r="A65533" s="50" t="s">
        <v>395</v>
      </c>
      <c r="D65533" s="50" t="s">
        <v>299</v>
      </c>
      <c r="E65533" s="26" t="s">
        <v>62</v>
      </c>
      <c r="L65533" s="49">
        <v>21</v>
      </c>
    </row>
    <row r="65534" spans="1:12" x14ac:dyDescent="0.25">
      <c r="A65534" s="50" t="s">
        <v>396</v>
      </c>
      <c r="D65534" s="50" t="s">
        <v>294</v>
      </c>
      <c r="E65534" s="26" t="s">
        <v>258</v>
      </c>
      <c r="L65534" s="49">
        <v>22</v>
      </c>
    </row>
    <row r="65535" spans="1:12" ht="21" customHeight="1" x14ac:dyDescent="0.25">
      <c r="D65535" s="65" t="s">
        <v>297</v>
      </c>
      <c r="E65535" s="26" t="s">
        <v>259</v>
      </c>
      <c r="L65535" s="49">
        <v>23</v>
      </c>
    </row>
    <row r="65536" spans="1:12" x14ac:dyDescent="0.25">
      <c r="D65536" s="50" t="s">
        <v>298</v>
      </c>
      <c r="L65536" s="49">
        <v>24</v>
      </c>
    </row>
    <row r="65537" spans="4:19" x14ac:dyDescent="0.25">
      <c r="D65537" s="50" t="s">
        <v>296</v>
      </c>
      <c r="L65537" s="49">
        <v>25</v>
      </c>
    </row>
    <row r="65538" spans="4:19" x14ac:dyDescent="0.25">
      <c r="D65538" s="65"/>
      <c r="L65538" s="49">
        <v>26</v>
      </c>
    </row>
    <row r="65539" spans="4:19" x14ac:dyDescent="0.25">
      <c r="D65539" s="65"/>
      <c r="L65539" s="49">
        <v>27</v>
      </c>
    </row>
    <row r="65540" spans="4:19" x14ac:dyDescent="0.25">
      <c r="L65540" s="49">
        <v>28</v>
      </c>
    </row>
    <row r="65541" spans="4:19" x14ac:dyDescent="0.25">
      <c r="L65541" s="49">
        <v>29</v>
      </c>
    </row>
    <row r="65542" spans="4:19" x14ac:dyDescent="0.25">
      <c r="L65542" s="49">
        <v>30</v>
      </c>
    </row>
    <row r="65550" spans="4:19" ht="60" x14ac:dyDescent="0.2">
      <c r="E65550" s="91" t="s">
        <v>64</v>
      </c>
      <c r="F65550" s="65" t="s">
        <v>65</v>
      </c>
      <c r="G65550" s="65" t="s">
        <v>308</v>
      </c>
      <c r="H65550" s="65" t="s">
        <v>66</v>
      </c>
      <c r="I65550" s="92" t="s">
        <v>38</v>
      </c>
      <c r="J65550" s="92" t="s">
        <v>309</v>
      </c>
      <c r="K65550" s="93" t="s">
        <v>67</v>
      </c>
      <c r="L65550" s="93" t="s">
        <v>310</v>
      </c>
      <c r="M65550" s="94" t="s">
        <v>311</v>
      </c>
      <c r="N65550" s="65" t="s">
        <v>312</v>
      </c>
      <c r="O65550" s="65" t="s">
        <v>313</v>
      </c>
      <c r="Q65550" s="95"/>
      <c r="R65550" s="95"/>
      <c r="S65550" s="96"/>
    </row>
    <row r="65551" spans="4:19" x14ac:dyDescent="0.25">
      <c r="E65551" s="26">
        <v>15443148</v>
      </c>
      <c r="F65551" s="50" t="s">
        <v>68</v>
      </c>
      <c r="G65551" s="50" t="s">
        <v>7</v>
      </c>
      <c r="H65551" s="50" t="s">
        <v>69</v>
      </c>
      <c r="I65551" s="51" t="s">
        <v>70</v>
      </c>
      <c r="J65551" s="51" t="s">
        <v>208</v>
      </c>
      <c r="K65551" s="67" t="s">
        <v>403</v>
      </c>
      <c r="L65551" s="49" t="s">
        <v>314</v>
      </c>
      <c r="M65551" s="66">
        <v>43101</v>
      </c>
      <c r="O65551" s="50">
        <v>3442402</v>
      </c>
      <c r="Q65551"/>
      <c r="R65551"/>
      <c r="S65551" s="97"/>
    </row>
    <row r="65552" spans="4:19" x14ac:dyDescent="0.25">
      <c r="E65552" s="26">
        <v>39454377</v>
      </c>
      <c r="F65552" s="50" t="s">
        <v>71</v>
      </c>
      <c r="G65552" s="50" t="s">
        <v>8</v>
      </c>
      <c r="H65552" s="50" t="s">
        <v>72</v>
      </c>
      <c r="I65552" s="51" t="s">
        <v>70</v>
      </c>
      <c r="J65552" s="51" t="s">
        <v>208</v>
      </c>
      <c r="K65552" s="67" t="s">
        <v>323</v>
      </c>
      <c r="L65552" s="49" t="s">
        <v>404</v>
      </c>
      <c r="M65552" s="66">
        <v>42552</v>
      </c>
      <c r="O65552" s="50">
        <v>4331504</v>
      </c>
      <c r="Q65552"/>
      <c r="R65552"/>
      <c r="S65552" s="97"/>
    </row>
    <row r="65553" spans="5:19" x14ac:dyDescent="0.25">
      <c r="E65553" s="26">
        <v>98629931</v>
      </c>
      <c r="F65553" s="50" t="s">
        <v>75</v>
      </c>
      <c r="G65553" s="50" t="s">
        <v>8</v>
      </c>
      <c r="H65553" s="50" t="s">
        <v>405</v>
      </c>
      <c r="I65553" s="51" t="s">
        <v>70</v>
      </c>
      <c r="J65553" s="51" t="s">
        <v>462</v>
      </c>
      <c r="K65553" s="67" t="s">
        <v>202</v>
      </c>
      <c r="L65553" s="49" t="s">
        <v>314</v>
      </c>
      <c r="M65553" s="66">
        <v>42023</v>
      </c>
      <c r="O65553" s="50">
        <v>4125242</v>
      </c>
      <c r="Q65553"/>
      <c r="R65553"/>
      <c r="S65553" s="97"/>
    </row>
    <row r="65554" spans="5:19" x14ac:dyDescent="0.25">
      <c r="E65554" s="26">
        <v>14322966</v>
      </c>
      <c r="F65554" s="50" t="s">
        <v>78</v>
      </c>
      <c r="G65554" s="50" t="s">
        <v>8</v>
      </c>
      <c r="H65554" s="50" t="s">
        <v>316</v>
      </c>
      <c r="I65554" s="51" t="s">
        <v>70</v>
      </c>
      <c r="J65554" s="51" t="s">
        <v>208</v>
      </c>
      <c r="K65554" s="67" t="s">
        <v>500</v>
      </c>
      <c r="L65554" s="49" t="s">
        <v>406</v>
      </c>
      <c r="M65554" s="66">
        <v>42736</v>
      </c>
      <c r="O65554" s="50">
        <v>4331294</v>
      </c>
      <c r="Q65554"/>
      <c r="R65554"/>
      <c r="S65554" s="97"/>
    </row>
    <row r="65555" spans="5:19" x14ac:dyDescent="0.25">
      <c r="E65555" s="26">
        <v>1036399075</v>
      </c>
      <c r="F65555" s="50" t="s">
        <v>407</v>
      </c>
      <c r="G65555" s="50" t="s">
        <v>6</v>
      </c>
      <c r="H65555" s="50" t="s">
        <v>408</v>
      </c>
      <c r="I65555" s="51" t="s">
        <v>70</v>
      </c>
      <c r="J65555" s="51" t="s">
        <v>462</v>
      </c>
      <c r="K65555" s="67" t="s">
        <v>409</v>
      </c>
      <c r="L65555" s="49" t="s">
        <v>314</v>
      </c>
      <c r="M65555" s="66">
        <v>43291</v>
      </c>
      <c r="O65555" s="50">
        <v>2605280</v>
      </c>
      <c r="Q65555"/>
      <c r="R65555"/>
      <c r="S65555" s="97"/>
    </row>
    <row r="65556" spans="5:19" x14ac:dyDescent="0.25">
      <c r="E65556" s="26">
        <v>7173595</v>
      </c>
      <c r="F65556" s="50" t="s">
        <v>209</v>
      </c>
      <c r="G65556" s="50" t="s">
        <v>8</v>
      </c>
      <c r="H65556" s="50" t="s">
        <v>210</v>
      </c>
      <c r="I65556" s="51" t="s">
        <v>70</v>
      </c>
      <c r="J65556" s="51" t="s">
        <v>242</v>
      </c>
      <c r="K65556" s="67" t="s">
        <v>317</v>
      </c>
      <c r="L65556" s="49" t="s">
        <v>410</v>
      </c>
      <c r="M65556" s="66">
        <v>43831</v>
      </c>
      <c r="O65556" s="50">
        <v>4568666</v>
      </c>
      <c r="Q65556"/>
      <c r="R65556"/>
      <c r="S65556" s="97"/>
    </row>
    <row r="65557" spans="5:19" x14ac:dyDescent="0.25">
      <c r="E65557" s="26">
        <v>70049914</v>
      </c>
      <c r="F65557" s="50" t="s">
        <v>463</v>
      </c>
      <c r="G65557" s="50" t="s">
        <v>7</v>
      </c>
      <c r="H65557" s="50" t="s">
        <v>88</v>
      </c>
      <c r="I65557" s="51" t="s">
        <v>92</v>
      </c>
      <c r="J65557" s="51" t="s">
        <v>462</v>
      </c>
      <c r="K65557" s="67" t="s">
        <v>501</v>
      </c>
      <c r="L65557" s="49" t="s">
        <v>314</v>
      </c>
      <c r="M65557" s="66">
        <v>43497</v>
      </c>
      <c r="O65557" s="50">
        <v>1639156</v>
      </c>
      <c r="Q65557"/>
      <c r="R65557"/>
      <c r="S65557" s="97"/>
    </row>
    <row r="65558" spans="5:19" x14ac:dyDescent="0.25">
      <c r="E65558" s="26">
        <v>15387325</v>
      </c>
      <c r="F65558" s="50" t="s">
        <v>79</v>
      </c>
      <c r="G65558" s="50" t="s">
        <v>8</v>
      </c>
      <c r="H65558" s="50" t="s">
        <v>318</v>
      </c>
      <c r="I65558" s="51" t="s">
        <v>70</v>
      </c>
      <c r="J65558" s="51" t="s">
        <v>462</v>
      </c>
      <c r="K65558" s="67" t="s">
        <v>80</v>
      </c>
      <c r="L65558" s="49" t="s">
        <v>404</v>
      </c>
      <c r="M65558" s="66">
        <v>42389</v>
      </c>
      <c r="O65558" s="50">
        <v>4125028</v>
      </c>
      <c r="Q65558"/>
      <c r="R65558"/>
      <c r="S65558" s="97"/>
    </row>
    <row r="65559" spans="5:19" x14ac:dyDescent="0.25">
      <c r="E65559" s="26">
        <v>1038404610</v>
      </c>
      <c r="F65559" s="50" t="s">
        <v>526</v>
      </c>
      <c r="G65559" s="50" t="s">
        <v>8</v>
      </c>
      <c r="H65559" s="50" t="s">
        <v>318</v>
      </c>
      <c r="I65559" s="51" t="s">
        <v>92</v>
      </c>
      <c r="J65559" s="51" t="s">
        <v>462</v>
      </c>
      <c r="K65559" s="67" t="s">
        <v>556</v>
      </c>
      <c r="L65559" s="49" t="s">
        <v>411</v>
      </c>
      <c r="M65559" s="66">
        <v>44064</v>
      </c>
      <c r="O65559" s="50">
        <v>687504</v>
      </c>
      <c r="Q65559"/>
      <c r="R65559"/>
      <c r="S65559" s="97"/>
    </row>
    <row r="65560" spans="5:19" x14ac:dyDescent="0.25">
      <c r="E65560" s="26">
        <v>98670791</v>
      </c>
      <c r="F65560" s="50" t="s">
        <v>81</v>
      </c>
      <c r="G65560" s="50" t="s">
        <v>8</v>
      </c>
      <c r="H65560" s="50" t="s">
        <v>82</v>
      </c>
      <c r="I65560" s="51" t="s">
        <v>70</v>
      </c>
      <c r="J65560" s="51" t="s">
        <v>208</v>
      </c>
      <c r="K65560" s="67" t="s">
        <v>80</v>
      </c>
      <c r="L65560" s="49" t="s">
        <v>404</v>
      </c>
      <c r="M65560" s="66">
        <v>42736</v>
      </c>
      <c r="O65560" s="50">
        <v>4331504</v>
      </c>
      <c r="Q65560"/>
      <c r="R65560"/>
      <c r="S65560" s="97"/>
    </row>
    <row r="65561" spans="5:19" x14ac:dyDescent="0.25">
      <c r="E65561" s="26">
        <v>43508436</v>
      </c>
      <c r="F65561" s="50" t="s">
        <v>83</v>
      </c>
      <c r="G65561" s="50" t="s">
        <v>8</v>
      </c>
      <c r="H65561" s="50" t="s">
        <v>319</v>
      </c>
      <c r="I65561" s="51" t="s">
        <v>70</v>
      </c>
      <c r="J65561" s="51" t="s">
        <v>462</v>
      </c>
      <c r="K65561" s="67" t="s">
        <v>500</v>
      </c>
      <c r="L65561" s="49" t="s">
        <v>406</v>
      </c>
      <c r="M65561" s="66">
        <v>41835</v>
      </c>
      <c r="O65561" s="50">
        <v>4079195</v>
      </c>
      <c r="Q65561"/>
      <c r="R65561"/>
      <c r="S65561" s="97"/>
    </row>
    <row r="65562" spans="5:19" x14ac:dyDescent="0.25">
      <c r="E65562" s="26">
        <v>43432311</v>
      </c>
      <c r="F65562" s="50" t="s">
        <v>84</v>
      </c>
      <c r="G65562" s="50" t="s">
        <v>8</v>
      </c>
      <c r="H65562" s="50" t="s">
        <v>85</v>
      </c>
      <c r="I65562" s="51" t="s">
        <v>70</v>
      </c>
      <c r="J65562" s="51" t="s">
        <v>462</v>
      </c>
      <c r="K65562" s="67" t="s">
        <v>320</v>
      </c>
      <c r="L65562" s="49" t="s">
        <v>411</v>
      </c>
      <c r="M65562" s="66">
        <v>41827</v>
      </c>
      <c r="O65562" s="50">
        <v>4125242</v>
      </c>
      <c r="Q65562"/>
      <c r="R65562"/>
      <c r="S65562" s="97"/>
    </row>
    <row r="65563" spans="5:19" x14ac:dyDescent="0.25">
      <c r="E65563" s="26">
        <v>1036398760</v>
      </c>
      <c r="F65563" s="50" t="s">
        <v>464</v>
      </c>
      <c r="G65563" s="50" t="s">
        <v>7</v>
      </c>
      <c r="H65563" s="50" t="s">
        <v>482</v>
      </c>
      <c r="I65563" s="51" t="s">
        <v>70</v>
      </c>
      <c r="J65563" s="51" t="s">
        <v>462</v>
      </c>
      <c r="K65563" s="67" t="s">
        <v>317</v>
      </c>
      <c r="L65563" s="49" t="s">
        <v>410</v>
      </c>
      <c r="M65563" s="66">
        <v>43486</v>
      </c>
      <c r="O65563" s="50">
        <v>3278308</v>
      </c>
      <c r="Q65563"/>
      <c r="R65563"/>
      <c r="S65563" s="97"/>
    </row>
    <row r="65564" spans="5:19" x14ac:dyDescent="0.25">
      <c r="E65564" s="26">
        <v>15382874</v>
      </c>
      <c r="F65564" s="50" t="s">
        <v>87</v>
      </c>
      <c r="G65564" s="50" t="s">
        <v>8</v>
      </c>
      <c r="H65564" s="50" t="s">
        <v>370</v>
      </c>
      <c r="I65564" s="51" t="s">
        <v>70</v>
      </c>
      <c r="J65564" s="51" t="s">
        <v>462</v>
      </c>
      <c r="K65564" s="67" t="s">
        <v>323</v>
      </c>
      <c r="L65564" s="49" t="s">
        <v>404</v>
      </c>
      <c r="M65564" s="66">
        <v>41296</v>
      </c>
      <c r="O65564" s="50">
        <v>4125026</v>
      </c>
      <c r="Q65564"/>
      <c r="R65564"/>
      <c r="S65564" s="97"/>
    </row>
    <row r="65565" spans="5:19" x14ac:dyDescent="0.25">
      <c r="E65565" s="26">
        <v>21492992</v>
      </c>
      <c r="F65565" s="50" t="s">
        <v>211</v>
      </c>
      <c r="G65565" s="50" t="s">
        <v>8</v>
      </c>
      <c r="H65565" s="50" t="s">
        <v>212</v>
      </c>
      <c r="I65565" s="51" t="s">
        <v>70</v>
      </c>
      <c r="J65565" s="51" t="s">
        <v>242</v>
      </c>
      <c r="K65565" s="67" t="s">
        <v>110</v>
      </c>
      <c r="L65565" s="49" t="s">
        <v>412</v>
      </c>
      <c r="M65565" s="66">
        <v>42736</v>
      </c>
      <c r="O65565" s="50">
        <v>5872784</v>
      </c>
      <c r="Q65565"/>
      <c r="R65565"/>
      <c r="S65565" s="97"/>
    </row>
    <row r="65566" spans="5:19" x14ac:dyDescent="0.25">
      <c r="E65566" s="26">
        <v>46682637</v>
      </c>
      <c r="F65566" s="50" t="s">
        <v>321</v>
      </c>
      <c r="G65566" s="50" t="s">
        <v>8</v>
      </c>
      <c r="H65566" s="50" t="s">
        <v>322</v>
      </c>
      <c r="I65566" s="51" t="s">
        <v>70</v>
      </c>
      <c r="J65566" s="51" t="s">
        <v>208</v>
      </c>
      <c r="K65566" s="67" t="s">
        <v>323</v>
      </c>
      <c r="L65566" s="49" t="s">
        <v>404</v>
      </c>
      <c r="M65566" s="66">
        <v>43466</v>
      </c>
      <c r="O65566" s="50">
        <v>4331282</v>
      </c>
      <c r="Q65566"/>
      <c r="R65566"/>
      <c r="S65566" s="97"/>
    </row>
    <row r="65567" spans="5:19" x14ac:dyDescent="0.25">
      <c r="E65567" s="26">
        <v>15438313</v>
      </c>
      <c r="F65567" s="50" t="s">
        <v>213</v>
      </c>
      <c r="G65567" s="50" t="s">
        <v>8</v>
      </c>
      <c r="H65567" s="50" t="s">
        <v>104</v>
      </c>
      <c r="I65567" s="51" t="s">
        <v>70</v>
      </c>
      <c r="J65567" s="51" t="s">
        <v>242</v>
      </c>
      <c r="K65567" s="67" t="s">
        <v>86</v>
      </c>
      <c r="L65567" s="49" t="s">
        <v>560</v>
      </c>
      <c r="M65567" s="66">
        <v>43831</v>
      </c>
      <c r="O65567" s="50">
        <v>4568906</v>
      </c>
      <c r="Q65567"/>
      <c r="R65567"/>
      <c r="S65567" s="97"/>
    </row>
    <row r="65568" spans="5:19" x14ac:dyDescent="0.25">
      <c r="E65568" s="26">
        <v>42843818</v>
      </c>
      <c r="F65568" s="50" t="s">
        <v>324</v>
      </c>
      <c r="G65568" s="50" t="s">
        <v>7</v>
      </c>
      <c r="H65568" s="50" t="s">
        <v>325</v>
      </c>
      <c r="I65568" s="51" t="s">
        <v>70</v>
      </c>
      <c r="J65568" s="51" t="s">
        <v>208</v>
      </c>
      <c r="K65568" s="67" t="s">
        <v>357</v>
      </c>
      <c r="L65568" s="49" t="s">
        <v>406</v>
      </c>
      <c r="M65568" s="66">
        <v>43466</v>
      </c>
      <c r="O65568" s="50">
        <v>3442224</v>
      </c>
      <c r="Q65568"/>
      <c r="R65568"/>
      <c r="S65568" s="97"/>
    </row>
    <row r="65569" spans="5:19" x14ac:dyDescent="0.25">
      <c r="E65569" s="26">
        <v>15440048</v>
      </c>
      <c r="F65569" s="50" t="s">
        <v>413</v>
      </c>
      <c r="G65569" s="50" t="s">
        <v>8</v>
      </c>
      <c r="H65569" s="50" t="s">
        <v>414</v>
      </c>
      <c r="I65569" s="51" t="s">
        <v>70</v>
      </c>
      <c r="J65569" s="51" t="s">
        <v>208</v>
      </c>
      <c r="K65569" s="67" t="s">
        <v>80</v>
      </c>
      <c r="L65569" s="49" t="s">
        <v>404</v>
      </c>
      <c r="M65569" s="66">
        <v>43466</v>
      </c>
      <c r="O65569" s="50">
        <v>4331280</v>
      </c>
      <c r="Q65569"/>
      <c r="R65569"/>
      <c r="S65569" s="97"/>
    </row>
    <row r="65570" spans="5:19" x14ac:dyDescent="0.25">
      <c r="E65570" s="26">
        <v>15443035</v>
      </c>
      <c r="F65570" s="50" t="s">
        <v>415</v>
      </c>
      <c r="G65570" s="50" t="s">
        <v>8</v>
      </c>
      <c r="H65570" s="50" t="s">
        <v>318</v>
      </c>
      <c r="I65570" s="51" t="s">
        <v>70</v>
      </c>
      <c r="J65570" s="51" t="s">
        <v>462</v>
      </c>
      <c r="K65570" s="67" t="s">
        <v>100</v>
      </c>
      <c r="L65570" s="49" t="s">
        <v>411</v>
      </c>
      <c r="M65570" s="66">
        <v>40931</v>
      </c>
      <c r="O65570" s="50">
        <v>4125024</v>
      </c>
      <c r="Q65570"/>
      <c r="R65570"/>
      <c r="S65570" s="97"/>
    </row>
    <row r="65571" spans="5:19" x14ac:dyDescent="0.25">
      <c r="E65571" s="26">
        <v>71779854</v>
      </c>
      <c r="F65571" s="50" t="s">
        <v>89</v>
      </c>
      <c r="G65571" s="50" t="s">
        <v>8</v>
      </c>
      <c r="H65571" s="50" t="s">
        <v>90</v>
      </c>
      <c r="I65571" s="51" t="s">
        <v>70</v>
      </c>
      <c r="J65571" s="51" t="s">
        <v>242</v>
      </c>
      <c r="K65571" s="67" t="s">
        <v>76</v>
      </c>
      <c r="L65571" s="49" t="s">
        <v>314</v>
      </c>
      <c r="M65571" s="66">
        <v>43831</v>
      </c>
      <c r="O65571" s="50">
        <v>4568904</v>
      </c>
      <c r="Q65571"/>
      <c r="R65571"/>
      <c r="S65571" s="97"/>
    </row>
    <row r="65572" spans="5:19" x14ac:dyDescent="0.25">
      <c r="E65572" s="26">
        <v>21407404</v>
      </c>
      <c r="F65572" s="50" t="s">
        <v>93</v>
      </c>
      <c r="G65572" s="50" t="s">
        <v>8</v>
      </c>
      <c r="H65572" s="50" t="s">
        <v>94</v>
      </c>
      <c r="I65572" s="51" t="s">
        <v>70</v>
      </c>
      <c r="J65572" s="51" t="s">
        <v>462</v>
      </c>
      <c r="K65572" s="67" t="s">
        <v>80</v>
      </c>
      <c r="L65572" s="49" t="s">
        <v>404</v>
      </c>
      <c r="M65572" s="66">
        <v>41106</v>
      </c>
      <c r="O65572" s="50">
        <v>4125240</v>
      </c>
      <c r="Q65572"/>
      <c r="R65572"/>
      <c r="S65572" s="97"/>
    </row>
    <row r="65573" spans="5:19" x14ac:dyDescent="0.25">
      <c r="E65573" s="26">
        <v>43185416</v>
      </c>
      <c r="F65573" s="50" t="s">
        <v>214</v>
      </c>
      <c r="G65573" s="50" t="s">
        <v>8</v>
      </c>
      <c r="H65573" s="50" t="s">
        <v>483</v>
      </c>
      <c r="I65573" s="51" t="s">
        <v>70</v>
      </c>
      <c r="J65573" s="51" t="s">
        <v>208</v>
      </c>
      <c r="K65573" s="67" t="s">
        <v>500</v>
      </c>
      <c r="L65573" s="49" t="s">
        <v>406</v>
      </c>
      <c r="M65573" s="66">
        <v>42005</v>
      </c>
      <c r="O65573" s="50">
        <v>4289124</v>
      </c>
      <c r="Q65573"/>
      <c r="R65573"/>
      <c r="S65573" s="97"/>
    </row>
    <row r="65574" spans="5:19" x14ac:dyDescent="0.25">
      <c r="E65574" s="26">
        <v>43252387</v>
      </c>
      <c r="F65574" s="50" t="s">
        <v>95</v>
      </c>
      <c r="G65574" s="50" t="s">
        <v>8</v>
      </c>
      <c r="H65574" s="50" t="s">
        <v>416</v>
      </c>
      <c r="I65574" s="51" t="s">
        <v>70</v>
      </c>
      <c r="J65574" s="51" t="s">
        <v>462</v>
      </c>
      <c r="K65574" s="67" t="s">
        <v>500</v>
      </c>
      <c r="L65574" s="49" t="s">
        <v>406</v>
      </c>
      <c r="M65574" s="66">
        <v>41659</v>
      </c>
      <c r="O65574" s="50">
        <v>4125026</v>
      </c>
      <c r="Q65574"/>
      <c r="R65574"/>
      <c r="S65574" s="97"/>
    </row>
    <row r="65575" spans="5:19" x14ac:dyDescent="0.25">
      <c r="E65575" s="26">
        <v>1036942083</v>
      </c>
      <c r="F65575" s="50" t="s">
        <v>465</v>
      </c>
      <c r="G65575" s="50" t="s">
        <v>7</v>
      </c>
      <c r="H65575" s="50" t="s">
        <v>484</v>
      </c>
      <c r="I65575" s="51" t="s">
        <v>70</v>
      </c>
      <c r="J65575" s="51" t="s">
        <v>462</v>
      </c>
      <c r="K65575" s="67" t="s">
        <v>77</v>
      </c>
      <c r="L65575" s="49" t="s">
        <v>412</v>
      </c>
      <c r="M65575" s="66">
        <v>43500</v>
      </c>
      <c r="O65575" s="50">
        <v>3278312</v>
      </c>
      <c r="Q65575"/>
      <c r="R65575"/>
      <c r="S65575" s="97"/>
    </row>
    <row r="65576" spans="5:19" x14ac:dyDescent="0.25">
      <c r="E65576" s="26">
        <v>15355200</v>
      </c>
      <c r="F65576" s="50" t="s">
        <v>96</v>
      </c>
      <c r="G65576" s="50" t="s">
        <v>9</v>
      </c>
      <c r="H65576" s="50" t="s">
        <v>539</v>
      </c>
      <c r="I65576" s="51" t="s">
        <v>70</v>
      </c>
      <c r="J65576" s="51" t="s">
        <v>208</v>
      </c>
      <c r="K65576" s="67" t="s">
        <v>323</v>
      </c>
      <c r="L65576" s="49" t="s">
        <v>404</v>
      </c>
      <c r="M65576" s="66">
        <v>42552</v>
      </c>
      <c r="O65576" s="50">
        <v>5238740</v>
      </c>
      <c r="Q65576"/>
      <c r="R65576"/>
      <c r="S65576" s="97"/>
    </row>
    <row r="65577" spans="5:19" x14ac:dyDescent="0.25">
      <c r="E65577" s="26">
        <v>71116657</v>
      </c>
      <c r="F65577" s="50" t="s">
        <v>326</v>
      </c>
      <c r="G65577" s="50" t="s">
        <v>6</v>
      </c>
      <c r="H65577" s="50" t="s">
        <v>327</v>
      </c>
      <c r="I65577" s="51" t="s">
        <v>70</v>
      </c>
      <c r="J65577" s="51" t="s">
        <v>462</v>
      </c>
      <c r="K65577" s="67" t="s">
        <v>116</v>
      </c>
      <c r="L65577" s="49" t="s">
        <v>417</v>
      </c>
      <c r="M65577" s="66">
        <v>42147</v>
      </c>
      <c r="O65577" s="50">
        <v>3023728</v>
      </c>
      <c r="Q65577"/>
      <c r="R65577"/>
      <c r="S65577" s="97"/>
    </row>
    <row r="65578" spans="5:19" x14ac:dyDescent="0.25">
      <c r="E65578" s="26">
        <v>70566590</v>
      </c>
      <c r="F65578" s="50" t="s">
        <v>101</v>
      </c>
      <c r="G65578" s="50" t="s">
        <v>7</v>
      </c>
      <c r="H65578" s="50" t="s">
        <v>102</v>
      </c>
      <c r="I65578" s="51" t="s">
        <v>70</v>
      </c>
      <c r="J65578" s="51" t="s">
        <v>462</v>
      </c>
      <c r="K65578" s="67" t="s">
        <v>403</v>
      </c>
      <c r="L65578" s="49" t="s">
        <v>314</v>
      </c>
      <c r="M65578" s="66">
        <v>35136</v>
      </c>
      <c r="O65578" s="50">
        <v>3417322</v>
      </c>
      <c r="Q65578"/>
      <c r="R65578"/>
      <c r="S65578" s="97"/>
    </row>
    <row r="65579" spans="5:19" x14ac:dyDescent="0.25">
      <c r="E65579" s="26">
        <v>93288827</v>
      </c>
      <c r="F65579" s="50" t="s">
        <v>103</v>
      </c>
      <c r="G65579" s="50" t="s">
        <v>8</v>
      </c>
      <c r="H65579" s="50" t="s">
        <v>104</v>
      </c>
      <c r="I65579" s="51" t="s">
        <v>70</v>
      </c>
      <c r="J65579" s="51" t="s">
        <v>208</v>
      </c>
      <c r="K65579" s="67" t="s">
        <v>80</v>
      </c>
      <c r="L65579" s="49" t="s">
        <v>404</v>
      </c>
      <c r="M65579" s="66">
        <v>43831</v>
      </c>
      <c r="O65579" s="50">
        <v>5373672</v>
      </c>
      <c r="Q65579"/>
      <c r="R65579"/>
      <c r="S65579" s="97"/>
    </row>
    <row r="65580" spans="5:19" x14ac:dyDescent="0.25">
      <c r="E65580" s="26">
        <v>9911925</v>
      </c>
      <c r="F65580" s="50" t="s">
        <v>105</v>
      </c>
      <c r="G65580" s="50" t="s">
        <v>9</v>
      </c>
      <c r="H65580" s="50" t="s">
        <v>178</v>
      </c>
      <c r="I65580" s="51" t="s">
        <v>70</v>
      </c>
      <c r="J65580" s="51" t="s">
        <v>242</v>
      </c>
      <c r="K65580" s="67" t="s">
        <v>74</v>
      </c>
      <c r="L65580" s="49" t="s">
        <v>315</v>
      </c>
      <c r="M65580" s="66">
        <v>43831</v>
      </c>
      <c r="O65580" s="50">
        <v>5746898</v>
      </c>
      <c r="Q65580"/>
      <c r="R65580"/>
      <c r="S65580" s="97"/>
    </row>
    <row r="65581" spans="5:19" x14ac:dyDescent="0.25">
      <c r="E65581" s="26">
        <v>1017166567</v>
      </c>
      <c r="F65581" s="50" t="s">
        <v>466</v>
      </c>
      <c r="G65581" s="50" t="s">
        <v>8</v>
      </c>
      <c r="H65581" s="50" t="s">
        <v>172</v>
      </c>
      <c r="I65581" s="51" t="s">
        <v>70</v>
      </c>
      <c r="J65581" s="51" t="s">
        <v>462</v>
      </c>
      <c r="K65581" s="67" t="s">
        <v>500</v>
      </c>
      <c r="L65581" s="49" t="s">
        <v>503</v>
      </c>
      <c r="M65581" s="66">
        <v>43488</v>
      </c>
      <c r="O65581" s="50">
        <v>4396142</v>
      </c>
      <c r="Q65581"/>
      <c r="R65581"/>
      <c r="S65581" s="97"/>
    </row>
    <row r="65582" spans="5:19" x14ac:dyDescent="0.25">
      <c r="E65582" s="26">
        <v>1038404079</v>
      </c>
      <c r="F65582" s="50" t="s">
        <v>106</v>
      </c>
      <c r="G65582" s="50" t="s">
        <v>8</v>
      </c>
      <c r="H65582" s="50" t="s">
        <v>486</v>
      </c>
      <c r="I65582" s="51" t="s">
        <v>70</v>
      </c>
      <c r="J65582" s="51" t="s">
        <v>462</v>
      </c>
      <c r="K65582" s="67" t="s">
        <v>366</v>
      </c>
      <c r="L65582" s="49" t="s">
        <v>410</v>
      </c>
      <c r="M65582" s="66">
        <v>41852</v>
      </c>
      <c r="O65582" s="50">
        <v>4125028</v>
      </c>
      <c r="Q65582"/>
      <c r="R65582"/>
      <c r="S65582" s="97"/>
    </row>
    <row r="65583" spans="5:19" x14ac:dyDescent="0.25">
      <c r="E65583" s="26">
        <v>1040742904</v>
      </c>
      <c r="F65583" s="50" t="s">
        <v>467</v>
      </c>
      <c r="G65583" s="50" t="s">
        <v>8</v>
      </c>
      <c r="H65583" s="50" t="s">
        <v>487</v>
      </c>
      <c r="I65583" s="51" t="s">
        <v>70</v>
      </c>
      <c r="J65583" s="51" t="s">
        <v>462</v>
      </c>
      <c r="K65583" s="67" t="s">
        <v>77</v>
      </c>
      <c r="L65583" s="49" t="s">
        <v>412</v>
      </c>
      <c r="M65583" s="66">
        <v>43843</v>
      </c>
      <c r="O65583" s="50">
        <v>4125026</v>
      </c>
      <c r="Q65583"/>
      <c r="R65583"/>
      <c r="S65583" s="97"/>
    </row>
    <row r="65584" spans="5:19" x14ac:dyDescent="0.25">
      <c r="E65584" s="26">
        <v>21481494</v>
      </c>
      <c r="F65584" s="50" t="s">
        <v>329</v>
      </c>
      <c r="G65584" s="50" t="s">
        <v>8</v>
      </c>
      <c r="H65584" s="50" t="s">
        <v>318</v>
      </c>
      <c r="I65584" s="51" t="s">
        <v>70</v>
      </c>
      <c r="J65584" s="51" t="s">
        <v>462</v>
      </c>
      <c r="K65584" s="67" t="s">
        <v>330</v>
      </c>
      <c r="L65584" s="49" t="s">
        <v>411</v>
      </c>
      <c r="M65584" s="66">
        <v>42747</v>
      </c>
      <c r="O65584" s="50">
        <v>4125028</v>
      </c>
      <c r="Q65584"/>
      <c r="R65584"/>
      <c r="S65584" s="97"/>
    </row>
    <row r="65585" spans="5:19" x14ac:dyDescent="0.25">
      <c r="E65585" s="26">
        <v>1038410288</v>
      </c>
      <c r="F65585" s="50" t="s">
        <v>418</v>
      </c>
      <c r="G65585" s="50" t="s">
        <v>6</v>
      </c>
      <c r="H65585" s="50" t="s">
        <v>133</v>
      </c>
      <c r="I65585" s="51" t="s">
        <v>70</v>
      </c>
      <c r="J65585" s="51" t="s">
        <v>462</v>
      </c>
      <c r="K65585" s="67" t="s">
        <v>100</v>
      </c>
      <c r="L65585" s="49" t="s">
        <v>411</v>
      </c>
      <c r="M65585" s="66">
        <v>43843</v>
      </c>
      <c r="O65585" s="50">
        <v>2605208</v>
      </c>
      <c r="Q65585"/>
      <c r="R65585"/>
      <c r="S65585" s="97"/>
    </row>
    <row r="65586" spans="5:19" x14ac:dyDescent="0.25">
      <c r="E65586" s="26">
        <v>71386062</v>
      </c>
      <c r="F65586" s="50" t="s">
        <v>419</v>
      </c>
      <c r="G65586" s="50" t="s">
        <v>7</v>
      </c>
      <c r="H65586" s="50" t="s">
        <v>88</v>
      </c>
      <c r="I65586" s="51" t="s">
        <v>70</v>
      </c>
      <c r="J65586" s="51" t="s">
        <v>462</v>
      </c>
      <c r="K65586" s="67" t="s">
        <v>202</v>
      </c>
      <c r="L65586" s="49" t="s">
        <v>314</v>
      </c>
      <c r="M65586" s="66">
        <v>43290</v>
      </c>
      <c r="O65586" s="50">
        <v>4320520</v>
      </c>
      <c r="Q65586"/>
      <c r="R65586"/>
      <c r="S65586" s="97"/>
    </row>
    <row r="65587" spans="5:19" x14ac:dyDescent="0.25">
      <c r="E65587" s="26">
        <v>15436691</v>
      </c>
      <c r="F65587" s="50" t="s">
        <v>331</v>
      </c>
      <c r="G65587" s="50" t="s">
        <v>7</v>
      </c>
      <c r="H65587" s="50" t="s">
        <v>332</v>
      </c>
      <c r="I65587" s="51" t="s">
        <v>70</v>
      </c>
      <c r="J65587" s="51" t="s">
        <v>462</v>
      </c>
      <c r="K65587" s="67" t="s">
        <v>333</v>
      </c>
      <c r="L65587" s="49" t="s">
        <v>411</v>
      </c>
      <c r="M65587" s="66">
        <v>42571</v>
      </c>
      <c r="O65587" s="50">
        <v>3278308</v>
      </c>
      <c r="Q65587"/>
      <c r="R65587"/>
      <c r="S65587" s="97"/>
    </row>
    <row r="65588" spans="5:19" x14ac:dyDescent="0.25">
      <c r="E65588" s="26">
        <v>70906371</v>
      </c>
      <c r="F65588" s="50" t="s">
        <v>107</v>
      </c>
      <c r="G65588" s="50" t="s">
        <v>8</v>
      </c>
      <c r="H65588" s="50" t="s">
        <v>540</v>
      </c>
      <c r="I65588" s="51" t="s">
        <v>70</v>
      </c>
      <c r="J65588" s="51" t="s">
        <v>462</v>
      </c>
      <c r="K65588" s="67" t="s">
        <v>323</v>
      </c>
      <c r="L65588" s="49" t="s">
        <v>404</v>
      </c>
      <c r="M65588" s="66">
        <v>42023</v>
      </c>
      <c r="O65588" s="50">
        <v>5167138</v>
      </c>
      <c r="Q65588"/>
      <c r="R65588"/>
      <c r="S65588" s="97"/>
    </row>
    <row r="65589" spans="5:19" x14ac:dyDescent="0.25">
      <c r="E65589" s="26">
        <v>8163358</v>
      </c>
      <c r="F65589" s="50" t="s">
        <v>108</v>
      </c>
      <c r="G65589" s="50" t="s">
        <v>8</v>
      </c>
      <c r="H65589" s="50" t="s">
        <v>109</v>
      </c>
      <c r="I65589" s="51" t="s">
        <v>70</v>
      </c>
      <c r="J65589" s="51" t="s">
        <v>208</v>
      </c>
      <c r="K65589" s="67" t="s">
        <v>110</v>
      </c>
      <c r="L65589" s="49" t="s">
        <v>412</v>
      </c>
      <c r="M65589" s="66">
        <v>42552</v>
      </c>
      <c r="O65589" s="50">
        <v>4692992</v>
      </c>
      <c r="Q65589"/>
      <c r="R65589"/>
      <c r="S65589" s="97"/>
    </row>
    <row r="65590" spans="5:19" x14ac:dyDescent="0.25">
      <c r="E65590" s="26">
        <v>1036399336</v>
      </c>
      <c r="F65590" s="50" t="s">
        <v>420</v>
      </c>
      <c r="G65590" s="50" t="s">
        <v>6</v>
      </c>
      <c r="H65590" s="50" t="s">
        <v>152</v>
      </c>
      <c r="I65590" s="51" t="s">
        <v>70</v>
      </c>
      <c r="J65590" s="51" t="s">
        <v>462</v>
      </c>
      <c r="K65590" s="67" t="s">
        <v>100</v>
      </c>
      <c r="L65590" s="49" t="s">
        <v>411</v>
      </c>
      <c r="M65590" s="66">
        <v>43843</v>
      </c>
      <c r="O65590" s="50">
        <v>2605280</v>
      </c>
      <c r="Q65590"/>
      <c r="R65590"/>
      <c r="S65590" s="97"/>
    </row>
    <row r="65591" spans="5:19" x14ac:dyDescent="0.25">
      <c r="E65591" s="26">
        <v>15444236</v>
      </c>
      <c r="F65591" s="50" t="s">
        <v>111</v>
      </c>
      <c r="G65591" s="50" t="s">
        <v>8</v>
      </c>
      <c r="H65591" s="50" t="s">
        <v>334</v>
      </c>
      <c r="I65591" s="51" t="s">
        <v>70</v>
      </c>
      <c r="J65591" s="51" t="s">
        <v>208</v>
      </c>
      <c r="K65591" s="67" t="s">
        <v>112</v>
      </c>
      <c r="L65591" s="49" t="s">
        <v>314</v>
      </c>
      <c r="M65591" s="66">
        <v>43101</v>
      </c>
      <c r="O65591" s="50">
        <v>4331234</v>
      </c>
      <c r="Q65591"/>
      <c r="R65591"/>
      <c r="S65591" s="97"/>
    </row>
    <row r="65592" spans="5:19" x14ac:dyDescent="0.25">
      <c r="E65592" s="26">
        <v>11251686</v>
      </c>
      <c r="F65592" s="50" t="s">
        <v>335</v>
      </c>
      <c r="G65592" s="50" t="s">
        <v>9</v>
      </c>
      <c r="H65592" s="50" t="s">
        <v>336</v>
      </c>
      <c r="I65592" s="51" t="s">
        <v>70</v>
      </c>
      <c r="J65592" s="51" t="s">
        <v>242</v>
      </c>
      <c r="K65592" s="67" t="s">
        <v>115</v>
      </c>
      <c r="L65592" s="49" t="s">
        <v>315</v>
      </c>
      <c r="M65592" s="66"/>
      <c r="O65592" s="50">
        <v>5389448</v>
      </c>
      <c r="Q65592"/>
      <c r="R65592"/>
      <c r="S65592" s="97"/>
    </row>
    <row r="65593" spans="5:19" x14ac:dyDescent="0.25">
      <c r="E65593" s="26">
        <v>39441641</v>
      </c>
      <c r="F65593" s="50" t="s">
        <v>253</v>
      </c>
      <c r="G65593" s="50" t="s">
        <v>8</v>
      </c>
      <c r="H65593" s="50" t="s">
        <v>254</v>
      </c>
      <c r="I65593" s="51" t="s">
        <v>70</v>
      </c>
      <c r="J65593" s="51" t="s">
        <v>252</v>
      </c>
      <c r="K65593" s="67" t="s">
        <v>129</v>
      </c>
      <c r="L65593" s="49" t="s">
        <v>410</v>
      </c>
      <c r="M65593" s="66">
        <v>41640</v>
      </c>
      <c r="O65593" s="50">
        <v>5730996</v>
      </c>
      <c r="Q65593"/>
      <c r="R65593"/>
      <c r="S65593" s="97"/>
    </row>
    <row r="65594" spans="5:19" x14ac:dyDescent="0.25">
      <c r="E65594" s="26">
        <v>15448119</v>
      </c>
      <c r="F65594" s="50" t="s">
        <v>113</v>
      </c>
      <c r="G65594" s="50" t="s">
        <v>8</v>
      </c>
      <c r="H65594" s="50" t="s">
        <v>421</v>
      </c>
      <c r="I65594" s="51" t="s">
        <v>70</v>
      </c>
      <c r="J65594" s="51" t="s">
        <v>208</v>
      </c>
      <c r="K65594" s="67" t="s">
        <v>202</v>
      </c>
      <c r="L65594" s="49" t="s">
        <v>314</v>
      </c>
      <c r="M65594" s="66">
        <v>43466</v>
      </c>
      <c r="O65594" s="50">
        <v>5373382</v>
      </c>
      <c r="Q65594"/>
      <c r="R65594"/>
      <c r="S65594" s="97"/>
    </row>
    <row r="65595" spans="5:19" x14ac:dyDescent="0.25">
      <c r="E65595" s="26">
        <v>15381214</v>
      </c>
      <c r="F65595" s="50" t="s">
        <v>422</v>
      </c>
      <c r="G65595" s="50" t="s">
        <v>8</v>
      </c>
      <c r="H65595" s="50" t="s">
        <v>136</v>
      </c>
      <c r="I65595" s="51" t="s">
        <v>70</v>
      </c>
      <c r="J65595" s="51" t="s">
        <v>462</v>
      </c>
      <c r="K65595" s="67" t="s">
        <v>317</v>
      </c>
      <c r="L65595" s="49" t="s">
        <v>410</v>
      </c>
      <c r="M65595" s="66">
        <v>43282</v>
      </c>
      <c r="O65595" s="50">
        <v>3278476</v>
      </c>
      <c r="Q65595"/>
      <c r="R65595"/>
      <c r="S65595" s="97"/>
    </row>
    <row r="65596" spans="5:19" x14ac:dyDescent="0.25">
      <c r="E65596" s="26">
        <v>43862215</v>
      </c>
      <c r="F65596" s="50" t="s">
        <v>337</v>
      </c>
      <c r="G65596" s="50" t="s">
        <v>7</v>
      </c>
      <c r="H65596" s="50" t="s">
        <v>338</v>
      </c>
      <c r="I65596" s="51" t="s">
        <v>70</v>
      </c>
      <c r="J65596" s="51" t="s">
        <v>462</v>
      </c>
      <c r="K65596" s="67" t="s">
        <v>100</v>
      </c>
      <c r="L65596" s="49" t="s">
        <v>411</v>
      </c>
      <c r="M65596" s="66">
        <v>42761</v>
      </c>
      <c r="O65596" s="50">
        <v>3278308</v>
      </c>
      <c r="Q65596"/>
      <c r="R65596"/>
      <c r="S65596" s="97"/>
    </row>
    <row r="65597" spans="5:19" x14ac:dyDescent="0.25">
      <c r="E65597" s="26">
        <v>98696584</v>
      </c>
      <c r="F65597" s="50" t="s">
        <v>339</v>
      </c>
      <c r="G65597" s="50" t="s">
        <v>8</v>
      </c>
      <c r="H65597" s="50" t="s">
        <v>488</v>
      </c>
      <c r="I65597" s="51" t="s">
        <v>70</v>
      </c>
      <c r="J65597" s="51" t="s">
        <v>462</v>
      </c>
      <c r="K65597" s="67" t="s">
        <v>115</v>
      </c>
      <c r="L65597" s="49" t="s">
        <v>315</v>
      </c>
      <c r="M65597" s="66">
        <v>42927</v>
      </c>
      <c r="O65597" s="50">
        <v>4125026</v>
      </c>
      <c r="Q65597"/>
      <c r="R65597"/>
      <c r="S65597" s="97"/>
    </row>
    <row r="65598" spans="5:19" x14ac:dyDescent="0.25">
      <c r="E65598" s="26">
        <v>43589543</v>
      </c>
      <c r="F65598" s="50" t="s">
        <v>340</v>
      </c>
      <c r="G65598" s="50" t="s">
        <v>8</v>
      </c>
      <c r="H65598" s="50" t="s">
        <v>341</v>
      </c>
      <c r="I65598" s="51" t="s">
        <v>70</v>
      </c>
      <c r="J65598" s="51" t="s">
        <v>208</v>
      </c>
      <c r="K65598" s="67" t="s">
        <v>500</v>
      </c>
      <c r="L65598" s="49" t="s">
        <v>406</v>
      </c>
      <c r="M65598" s="66">
        <v>43831</v>
      </c>
      <c r="O65598" s="50">
        <v>4323348</v>
      </c>
      <c r="Q65598"/>
      <c r="R65598"/>
      <c r="S65598" s="97"/>
    </row>
    <row r="65599" spans="5:19" x14ac:dyDescent="0.25">
      <c r="E65599" s="26">
        <v>5210344</v>
      </c>
      <c r="F65599" s="50" t="s">
        <v>114</v>
      </c>
      <c r="G65599" s="50" t="s">
        <v>8</v>
      </c>
      <c r="H65599" s="50" t="s">
        <v>104</v>
      </c>
      <c r="I65599" s="51" t="s">
        <v>70</v>
      </c>
      <c r="J65599" s="51" t="s">
        <v>462</v>
      </c>
      <c r="K65599" s="67" t="s">
        <v>342</v>
      </c>
      <c r="L65599" s="49" t="s">
        <v>411</v>
      </c>
      <c r="M65599" s="66">
        <v>41296</v>
      </c>
      <c r="O65599" s="50">
        <v>4125240</v>
      </c>
      <c r="Q65599"/>
      <c r="R65599"/>
      <c r="S65599" s="97"/>
    </row>
    <row r="65600" spans="5:19" x14ac:dyDescent="0.25">
      <c r="E65600" s="26">
        <v>1128416284</v>
      </c>
      <c r="F65600" s="50" t="s">
        <v>343</v>
      </c>
      <c r="G65600" s="50" t="s">
        <v>8</v>
      </c>
      <c r="H65600" s="50" t="s">
        <v>328</v>
      </c>
      <c r="I65600" s="51" t="s">
        <v>70</v>
      </c>
      <c r="J65600" s="51" t="s">
        <v>462</v>
      </c>
      <c r="K65600" s="67" t="s">
        <v>317</v>
      </c>
      <c r="L65600" s="49" t="s">
        <v>410</v>
      </c>
      <c r="M65600" s="66">
        <v>42934</v>
      </c>
      <c r="O65600" s="50">
        <v>4125028</v>
      </c>
      <c r="Q65600"/>
      <c r="R65600"/>
      <c r="S65600" s="97"/>
    </row>
    <row r="65601" spans="5:19" x14ac:dyDescent="0.25">
      <c r="E65601" s="26">
        <v>1036423686</v>
      </c>
      <c r="F65601" s="50" t="s">
        <v>468</v>
      </c>
      <c r="G65601" s="50" t="s">
        <v>6</v>
      </c>
      <c r="H65601" s="50" t="s">
        <v>155</v>
      </c>
      <c r="I65601" s="51" t="s">
        <v>70</v>
      </c>
      <c r="J65601" s="51" t="s">
        <v>462</v>
      </c>
      <c r="K65601" s="67" t="s">
        <v>129</v>
      </c>
      <c r="L65601" s="49" t="s">
        <v>410</v>
      </c>
      <c r="M65601" s="66">
        <v>43486</v>
      </c>
      <c r="O65601" s="50">
        <v>2605280</v>
      </c>
      <c r="Q65601"/>
      <c r="R65601"/>
      <c r="S65601" s="97"/>
    </row>
    <row r="65602" spans="5:19" x14ac:dyDescent="0.25">
      <c r="E65602" s="26">
        <v>15442577</v>
      </c>
      <c r="F65602" s="50" t="s">
        <v>527</v>
      </c>
      <c r="G65602" s="50" t="s">
        <v>8</v>
      </c>
      <c r="H65602" s="50" t="s">
        <v>104</v>
      </c>
      <c r="I65602" s="51" t="s">
        <v>117</v>
      </c>
      <c r="J65602" s="51" t="s">
        <v>462</v>
      </c>
      <c r="K65602" s="67" t="s">
        <v>557</v>
      </c>
      <c r="L65602" s="49" t="s">
        <v>411</v>
      </c>
      <c r="M65602" s="66">
        <v>44064</v>
      </c>
      <c r="O65602" s="50">
        <v>687504</v>
      </c>
      <c r="Q65602"/>
      <c r="R65602"/>
      <c r="S65602" s="97"/>
    </row>
    <row r="65603" spans="5:19" x14ac:dyDescent="0.25">
      <c r="E65603" s="26">
        <v>39453007</v>
      </c>
      <c r="F65603" s="50" t="s">
        <v>528</v>
      </c>
      <c r="G65603" s="50" t="s">
        <v>7</v>
      </c>
      <c r="H65603" s="50" t="s">
        <v>541</v>
      </c>
      <c r="I65603" s="51" t="s">
        <v>92</v>
      </c>
      <c r="J65603" s="51" t="s">
        <v>462</v>
      </c>
      <c r="K65603" s="67" t="s">
        <v>558</v>
      </c>
      <c r="L65603" s="49" t="s">
        <v>411</v>
      </c>
      <c r="M65603" s="66">
        <v>44044</v>
      </c>
      <c r="O65603" s="50">
        <v>1563168</v>
      </c>
      <c r="Q65603"/>
      <c r="R65603"/>
      <c r="S65603" s="97"/>
    </row>
    <row r="65604" spans="5:19" x14ac:dyDescent="0.25">
      <c r="E65604" s="26">
        <v>8027738</v>
      </c>
      <c r="F65604" s="50" t="s">
        <v>469</v>
      </c>
      <c r="G65604" s="50" t="s">
        <v>8</v>
      </c>
      <c r="H65604" s="50" t="s">
        <v>489</v>
      </c>
      <c r="I65604" s="51" t="s">
        <v>70</v>
      </c>
      <c r="J65604" s="51" t="s">
        <v>462</v>
      </c>
      <c r="K65604" s="67" t="s">
        <v>502</v>
      </c>
      <c r="L65604" s="49" t="s">
        <v>315</v>
      </c>
      <c r="M65604" s="66" t="s">
        <v>562</v>
      </c>
      <c r="O65604" s="50">
        <v>4125026</v>
      </c>
      <c r="Q65604"/>
      <c r="R65604"/>
      <c r="S65604" s="97"/>
    </row>
    <row r="65605" spans="5:19" x14ac:dyDescent="0.25">
      <c r="E65605" s="26">
        <v>71662332</v>
      </c>
      <c r="F65605" s="50" t="s">
        <v>118</v>
      </c>
      <c r="G65605" s="50" t="s">
        <v>6</v>
      </c>
      <c r="H65605" s="50" t="s">
        <v>119</v>
      </c>
      <c r="I65605" s="51" t="s">
        <v>70</v>
      </c>
      <c r="J65605" s="51" t="s">
        <v>462</v>
      </c>
      <c r="K65605" s="67" t="s">
        <v>344</v>
      </c>
      <c r="L65605" s="49" t="s">
        <v>411</v>
      </c>
      <c r="M65605" s="66">
        <v>40210</v>
      </c>
      <c r="O65605" s="50">
        <v>2605366</v>
      </c>
      <c r="Q65605"/>
      <c r="R65605"/>
      <c r="S65605" s="97"/>
    </row>
    <row r="65606" spans="5:19" x14ac:dyDescent="0.25">
      <c r="E65606" s="26">
        <v>37514194</v>
      </c>
      <c r="F65606" s="50" t="s">
        <v>120</v>
      </c>
      <c r="G65606" s="50" t="s">
        <v>8</v>
      </c>
      <c r="H65606" s="50" t="s">
        <v>121</v>
      </c>
      <c r="I65606" s="51" t="s">
        <v>70</v>
      </c>
      <c r="J65606" s="51" t="s">
        <v>462</v>
      </c>
      <c r="K65606" s="67" t="s">
        <v>323</v>
      </c>
      <c r="L65606" s="49" t="s">
        <v>404</v>
      </c>
      <c r="M65606" s="66">
        <v>41666</v>
      </c>
      <c r="O65606" s="50">
        <v>4125242</v>
      </c>
      <c r="Q65606"/>
      <c r="R65606"/>
      <c r="S65606" s="97"/>
    </row>
    <row r="65607" spans="5:19" x14ac:dyDescent="0.25">
      <c r="E65607" s="26">
        <v>15442957</v>
      </c>
      <c r="F65607" s="50" t="s">
        <v>122</v>
      </c>
      <c r="G65607" s="50" t="s">
        <v>8</v>
      </c>
      <c r="H65607" s="50" t="s">
        <v>345</v>
      </c>
      <c r="I65607" s="51" t="s">
        <v>70</v>
      </c>
      <c r="J65607" s="51" t="s">
        <v>462</v>
      </c>
      <c r="K65607" s="67" t="s">
        <v>323</v>
      </c>
      <c r="L65607" s="49" t="s">
        <v>404</v>
      </c>
      <c r="M65607" s="66">
        <v>42395</v>
      </c>
      <c r="O65607" s="50">
        <v>4125028</v>
      </c>
      <c r="Q65607"/>
      <c r="R65607"/>
      <c r="S65607" s="97"/>
    </row>
    <row r="65608" spans="5:19" x14ac:dyDescent="0.25">
      <c r="E65608" s="26">
        <v>71777225</v>
      </c>
      <c r="F65608" s="50" t="s">
        <v>215</v>
      </c>
      <c r="G65608" s="50" t="s">
        <v>8</v>
      </c>
      <c r="H65608" s="50" t="s">
        <v>104</v>
      </c>
      <c r="I65608" s="51" t="s">
        <v>70</v>
      </c>
      <c r="J65608" s="51" t="s">
        <v>242</v>
      </c>
      <c r="K65608" s="67" t="s">
        <v>320</v>
      </c>
      <c r="L65608" s="49" t="s">
        <v>411</v>
      </c>
      <c r="M65608" s="66">
        <v>42552</v>
      </c>
      <c r="O65608" s="50">
        <v>4578400</v>
      </c>
      <c r="Q65608"/>
      <c r="R65608"/>
      <c r="S65608" s="97"/>
    </row>
    <row r="65609" spans="5:19" x14ac:dyDescent="0.25">
      <c r="E65609" s="26">
        <v>30724103</v>
      </c>
      <c r="F65609" s="50" t="s">
        <v>123</v>
      </c>
      <c r="G65609" s="50" t="s">
        <v>9</v>
      </c>
      <c r="H65609" s="50" t="s">
        <v>124</v>
      </c>
      <c r="I65609" s="51" t="s">
        <v>70</v>
      </c>
      <c r="J65609" s="51" t="s">
        <v>208</v>
      </c>
      <c r="K65609" s="67" t="s">
        <v>346</v>
      </c>
      <c r="L65609" s="49" t="s">
        <v>411</v>
      </c>
      <c r="M65609" s="66">
        <v>43101</v>
      </c>
      <c r="O65609" s="50">
        <v>5448574</v>
      </c>
      <c r="Q65609"/>
      <c r="R65609"/>
      <c r="S65609" s="97"/>
    </row>
    <row r="65610" spans="5:19" x14ac:dyDescent="0.25">
      <c r="E65610" s="26">
        <v>98456794</v>
      </c>
      <c r="F65610" s="50" t="s">
        <v>125</v>
      </c>
      <c r="G65610" s="50" t="s">
        <v>8</v>
      </c>
      <c r="H65610" s="50" t="s">
        <v>347</v>
      </c>
      <c r="I65610" s="51" t="s">
        <v>70</v>
      </c>
      <c r="J65610" s="51" t="s">
        <v>462</v>
      </c>
      <c r="K65610" s="67" t="s">
        <v>116</v>
      </c>
      <c r="L65610" s="49" t="s">
        <v>417</v>
      </c>
      <c r="M65610" s="66">
        <v>41657</v>
      </c>
      <c r="O65610" s="50">
        <v>4125026</v>
      </c>
      <c r="Q65610"/>
      <c r="R65610"/>
      <c r="S65610" s="97"/>
    </row>
    <row r="65611" spans="5:19" x14ac:dyDescent="0.25">
      <c r="E65611" s="26">
        <v>71609192</v>
      </c>
      <c r="F65611" s="50" t="s">
        <v>126</v>
      </c>
      <c r="G65611" s="50" t="s">
        <v>8</v>
      </c>
      <c r="H65611" s="50" t="s">
        <v>127</v>
      </c>
      <c r="I65611" s="51" t="s">
        <v>92</v>
      </c>
      <c r="J65611" s="51" t="s">
        <v>462</v>
      </c>
      <c r="K65611" s="67" t="s">
        <v>323</v>
      </c>
      <c r="L65611" s="49" t="s">
        <v>404</v>
      </c>
      <c r="M65611" s="66">
        <v>39486</v>
      </c>
      <c r="O65611" s="50">
        <v>2062622</v>
      </c>
      <c r="Q65611"/>
      <c r="R65611"/>
      <c r="S65611" s="97"/>
    </row>
    <row r="65612" spans="5:19" x14ac:dyDescent="0.25">
      <c r="E65612" s="26">
        <v>70330537</v>
      </c>
      <c r="F65612" s="50" t="s">
        <v>470</v>
      </c>
      <c r="G65612" s="50" t="s">
        <v>8</v>
      </c>
      <c r="H65612" s="50" t="s">
        <v>446</v>
      </c>
      <c r="I65612" s="51" t="s">
        <v>70</v>
      </c>
      <c r="J65612" s="51" t="s">
        <v>462</v>
      </c>
      <c r="K65612" s="67" t="s">
        <v>116</v>
      </c>
      <c r="L65612" s="49" t="s">
        <v>417</v>
      </c>
      <c r="M65612" s="66">
        <v>43843</v>
      </c>
      <c r="O65612" s="50">
        <v>4125026</v>
      </c>
      <c r="Q65612"/>
      <c r="R65612"/>
      <c r="S65612" s="97"/>
    </row>
    <row r="65613" spans="5:19" x14ac:dyDescent="0.25">
      <c r="E65613" s="26">
        <v>15445114</v>
      </c>
      <c r="F65613" s="50" t="s">
        <v>216</v>
      </c>
      <c r="G65613" s="50" t="s">
        <v>8</v>
      </c>
      <c r="H65613" s="50" t="s">
        <v>217</v>
      </c>
      <c r="I65613" s="51" t="s">
        <v>70</v>
      </c>
      <c r="J65613" s="51" t="s">
        <v>242</v>
      </c>
      <c r="K65613" s="67" t="s">
        <v>112</v>
      </c>
      <c r="L65613" s="49" t="s">
        <v>314</v>
      </c>
      <c r="M65613" s="66">
        <v>42736</v>
      </c>
      <c r="O65613" s="50">
        <v>4570078</v>
      </c>
      <c r="Q65613"/>
      <c r="R65613"/>
      <c r="S65613" s="97"/>
    </row>
    <row r="65614" spans="5:19" x14ac:dyDescent="0.25">
      <c r="E65614" s="26">
        <v>15442406</v>
      </c>
      <c r="F65614" s="50" t="s">
        <v>471</v>
      </c>
      <c r="G65614" s="50" t="s">
        <v>8</v>
      </c>
      <c r="H65614" s="50" t="s">
        <v>334</v>
      </c>
      <c r="I65614" s="51" t="s">
        <v>70</v>
      </c>
      <c r="J65614" s="51" t="s">
        <v>242</v>
      </c>
      <c r="K65614" s="67" t="s">
        <v>112</v>
      </c>
      <c r="L65614" s="49" t="s">
        <v>314</v>
      </c>
      <c r="M65614" s="66">
        <v>43831</v>
      </c>
      <c r="O65614" s="50">
        <v>5880820</v>
      </c>
      <c r="Q65614"/>
      <c r="R65614"/>
      <c r="S65614" s="97"/>
    </row>
    <row r="65615" spans="5:19" x14ac:dyDescent="0.25">
      <c r="E65615" s="26">
        <v>39382434</v>
      </c>
      <c r="F65615" s="50" t="s">
        <v>348</v>
      </c>
      <c r="G65615" s="50" t="s">
        <v>9</v>
      </c>
      <c r="H65615" s="50" t="s">
        <v>188</v>
      </c>
      <c r="I65615" s="51" t="s">
        <v>70</v>
      </c>
      <c r="J65615" s="51" t="s">
        <v>252</v>
      </c>
      <c r="K65615" s="67" t="s">
        <v>115</v>
      </c>
      <c r="L65615" s="49" t="s">
        <v>315</v>
      </c>
      <c r="M65615" s="66">
        <v>42614</v>
      </c>
      <c r="O65615" s="50">
        <v>5552052</v>
      </c>
      <c r="Q65615"/>
      <c r="R65615"/>
      <c r="S65615" s="97"/>
    </row>
    <row r="65616" spans="5:19" x14ac:dyDescent="0.25">
      <c r="E65616" s="26">
        <v>43559842</v>
      </c>
      <c r="F65616" s="50" t="s">
        <v>349</v>
      </c>
      <c r="G65616" s="50" t="s">
        <v>6</v>
      </c>
      <c r="H65616" s="50" t="s">
        <v>91</v>
      </c>
      <c r="I65616" s="51" t="s">
        <v>70</v>
      </c>
      <c r="J65616" s="51" t="s">
        <v>462</v>
      </c>
      <c r="K65616" s="67" t="s">
        <v>500</v>
      </c>
      <c r="L65616" s="49" t="s">
        <v>406</v>
      </c>
      <c r="M65616" s="66">
        <v>42759</v>
      </c>
      <c r="O65616" s="50">
        <v>2605280</v>
      </c>
      <c r="Q65616"/>
      <c r="R65616"/>
      <c r="S65616" s="97"/>
    </row>
    <row r="65617" spans="5:19" x14ac:dyDescent="0.25">
      <c r="E65617" s="26">
        <v>15387367</v>
      </c>
      <c r="F65617" s="50" t="s">
        <v>218</v>
      </c>
      <c r="G65617" s="50" t="s">
        <v>9</v>
      </c>
      <c r="H65617" s="50" t="s">
        <v>490</v>
      </c>
      <c r="I65617" s="51" t="s">
        <v>70</v>
      </c>
      <c r="J65617" s="51" t="s">
        <v>242</v>
      </c>
      <c r="K65617" s="67" t="s">
        <v>323</v>
      </c>
      <c r="L65617" s="49" t="s">
        <v>404</v>
      </c>
      <c r="M65617" s="66">
        <v>43101</v>
      </c>
      <c r="O65617" s="50">
        <v>6684338</v>
      </c>
      <c r="Q65617"/>
      <c r="R65617"/>
      <c r="S65617" s="97"/>
    </row>
    <row r="65618" spans="5:19" x14ac:dyDescent="0.25">
      <c r="E65618" s="26">
        <v>94396942</v>
      </c>
      <c r="F65618" s="50" t="s">
        <v>423</v>
      </c>
      <c r="G65618" s="50" t="s">
        <v>6</v>
      </c>
      <c r="H65618" s="50" t="s">
        <v>424</v>
      </c>
      <c r="I65618" s="51" t="s">
        <v>70</v>
      </c>
      <c r="J65618" s="51" t="s">
        <v>462</v>
      </c>
      <c r="K65618" s="67" t="s">
        <v>240</v>
      </c>
      <c r="L65618" s="49" t="s">
        <v>315</v>
      </c>
      <c r="M65618" s="66">
        <v>43122</v>
      </c>
      <c r="O65618" s="50">
        <v>2605280</v>
      </c>
      <c r="Q65618"/>
      <c r="R65618"/>
      <c r="S65618" s="97"/>
    </row>
    <row r="65619" spans="5:19" x14ac:dyDescent="0.25">
      <c r="E65619" s="26">
        <v>39452806</v>
      </c>
      <c r="F65619" s="50" t="s">
        <v>472</v>
      </c>
      <c r="G65619" s="50" t="s">
        <v>8</v>
      </c>
      <c r="H65619" s="50" t="s">
        <v>491</v>
      </c>
      <c r="I65619" s="51" t="s">
        <v>70</v>
      </c>
      <c r="J65619" s="51" t="s">
        <v>462</v>
      </c>
      <c r="K65619" s="67" t="s">
        <v>500</v>
      </c>
      <c r="L65619" s="49" t="s">
        <v>406</v>
      </c>
      <c r="M65619" s="66">
        <v>43843</v>
      </c>
      <c r="O65619" s="50">
        <v>4125026</v>
      </c>
      <c r="Q65619"/>
      <c r="R65619"/>
      <c r="S65619" s="97"/>
    </row>
    <row r="65620" spans="5:19" x14ac:dyDescent="0.25">
      <c r="E65620" s="26">
        <v>15431334</v>
      </c>
      <c r="F65620" s="50" t="s">
        <v>130</v>
      </c>
      <c r="G65620" s="50" t="s">
        <v>8</v>
      </c>
      <c r="H65620" s="50" t="s">
        <v>416</v>
      </c>
      <c r="I65620" s="51" t="s">
        <v>70</v>
      </c>
      <c r="J65620" s="51" t="s">
        <v>462</v>
      </c>
      <c r="K65620" s="67" t="s">
        <v>500</v>
      </c>
      <c r="L65620" s="49" t="s">
        <v>406</v>
      </c>
      <c r="M65620" s="66">
        <v>41470</v>
      </c>
      <c r="O65620" s="50">
        <v>4125014</v>
      </c>
      <c r="Q65620"/>
      <c r="R65620"/>
      <c r="S65620" s="97"/>
    </row>
    <row r="65621" spans="5:19" x14ac:dyDescent="0.25">
      <c r="E65621" s="26">
        <v>98554289</v>
      </c>
      <c r="F65621" s="50" t="s">
        <v>131</v>
      </c>
      <c r="G65621" s="50" t="s">
        <v>8</v>
      </c>
      <c r="H65621" s="50" t="s">
        <v>98</v>
      </c>
      <c r="I65621" s="51" t="s">
        <v>70</v>
      </c>
      <c r="J65621" s="51" t="s">
        <v>462</v>
      </c>
      <c r="K65621" s="67" t="s">
        <v>320</v>
      </c>
      <c r="L65621" s="49" t="s">
        <v>411</v>
      </c>
      <c r="M65621" s="66">
        <v>41685</v>
      </c>
      <c r="O65621" s="50">
        <v>4125242</v>
      </c>
      <c r="Q65621"/>
      <c r="R65621"/>
      <c r="S65621" s="97"/>
    </row>
    <row r="65622" spans="5:19" x14ac:dyDescent="0.25">
      <c r="E65622" s="26">
        <v>71265757</v>
      </c>
      <c r="F65622" s="50" t="s">
        <v>350</v>
      </c>
      <c r="G65622" s="50" t="s">
        <v>9</v>
      </c>
      <c r="H65622" s="50" t="s">
        <v>178</v>
      </c>
      <c r="I65622" s="51" t="s">
        <v>70</v>
      </c>
      <c r="J65622" s="51" t="s">
        <v>242</v>
      </c>
      <c r="K65622" s="67" t="s">
        <v>115</v>
      </c>
      <c r="L65622" s="49" t="s">
        <v>315</v>
      </c>
      <c r="M65622" s="66">
        <v>43831</v>
      </c>
      <c r="O65622" s="50">
        <v>5746898</v>
      </c>
      <c r="Q65622"/>
      <c r="R65622"/>
      <c r="S65622" s="97"/>
    </row>
    <row r="65623" spans="5:19" x14ac:dyDescent="0.25">
      <c r="E65623" s="26">
        <v>1036929853</v>
      </c>
      <c r="F65623" s="50" t="s">
        <v>132</v>
      </c>
      <c r="G65623" s="50" t="s">
        <v>8</v>
      </c>
      <c r="H65623" s="50" t="s">
        <v>98</v>
      </c>
      <c r="I65623" s="51" t="s">
        <v>70</v>
      </c>
      <c r="J65623" s="51" t="s">
        <v>462</v>
      </c>
      <c r="K65623" s="67" t="s">
        <v>100</v>
      </c>
      <c r="L65623" s="49" t="s">
        <v>411</v>
      </c>
      <c r="M65623" s="66">
        <v>41293</v>
      </c>
      <c r="O65623" s="50">
        <v>5167236</v>
      </c>
      <c r="Q65623"/>
      <c r="R65623"/>
      <c r="S65623" s="97"/>
    </row>
    <row r="65624" spans="5:19" x14ac:dyDescent="0.25">
      <c r="E65624" s="26">
        <v>1036933323</v>
      </c>
      <c r="F65624" s="50" t="s">
        <v>134</v>
      </c>
      <c r="G65624" s="50" t="s">
        <v>8</v>
      </c>
      <c r="H65624" s="50" t="s">
        <v>351</v>
      </c>
      <c r="I65624" s="51" t="s">
        <v>70</v>
      </c>
      <c r="J65624" s="51" t="s">
        <v>208</v>
      </c>
      <c r="K65624" s="67" t="s">
        <v>116</v>
      </c>
      <c r="L65624" s="49" t="s">
        <v>417</v>
      </c>
      <c r="M65624" s="66">
        <v>43101</v>
      </c>
      <c r="O65624" s="50">
        <v>4331280</v>
      </c>
      <c r="Q65624"/>
      <c r="R65624"/>
      <c r="S65624" s="97"/>
    </row>
    <row r="65625" spans="5:19" x14ac:dyDescent="0.25">
      <c r="E65625" s="26">
        <v>1038404419</v>
      </c>
      <c r="F65625" s="50" t="s">
        <v>529</v>
      </c>
      <c r="G65625" s="50" t="s">
        <v>6</v>
      </c>
      <c r="H65625" s="50" t="s">
        <v>133</v>
      </c>
      <c r="I65625" s="51" t="s">
        <v>70</v>
      </c>
      <c r="J65625" s="51" t="s">
        <v>462</v>
      </c>
      <c r="K65625" s="67" t="s">
        <v>100</v>
      </c>
      <c r="L65625" s="49" t="s">
        <v>411</v>
      </c>
      <c r="M65625" s="66">
        <v>43885</v>
      </c>
      <c r="O65625" s="50">
        <v>2605208</v>
      </c>
      <c r="Q65625"/>
      <c r="R65625"/>
      <c r="S65625" s="97"/>
    </row>
    <row r="65626" spans="5:19" x14ac:dyDescent="0.25">
      <c r="E65626" s="26">
        <v>51882980</v>
      </c>
      <c r="F65626" s="50" t="s">
        <v>352</v>
      </c>
      <c r="G65626" s="50" t="s">
        <v>9</v>
      </c>
      <c r="H65626" s="50" t="s">
        <v>353</v>
      </c>
      <c r="I65626" s="51" t="s">
        <v>70</v>
      </c>
      <c r="J65626" s="51" t="s">
        <v>208</v>
      </c>
      <c r="K65626" s="67" t="s">
        <v>323</v>
      </c>
      <c r="L65626" s="49" t="s">
        <v>404</v>
      </c>
      <c r="M65626" s="66">
        <v>43466</v>
      </c>
      <c r="O65626" s="50">
        <v>5448202</v>
      </c>
      <c r="Q65626"/>
      <c r="R65626"/>
      <c r="S65626" s="97"/>
    </row>
    <row r="65627" spans="5:19" x14ac:dyDescent="0.25">
      <c r="E65627" s="26">
        <v>70697639</v>
      </c>
      <c r="F65627" s="50" t="s">
        <v>425</v>
      </c>
      <c r="G65627" s="50" t="s">
        <v>6</v>
      </c>
      <c r="H65627" s="50" t="s">
        <v>426</v>
      </c>
      <c r="I65627" s="51" t="s">
        <v>70</v>
      </c>
      <c r="J65627" s="51" t="s">
        <v>462</v>
      </c>
      <c r="K65627" s="67" t="s">
        <v>116</v>
      </c>
      <c r="L65627" s="49" t="s">
        <v>417</v>
      </c>
      <c r="M65627" s="66">
        <v>43297</v>
      </c>
      <c r="O65627" s="50">
        <v>2605280</v>
      </c>
      <c r="Q65627"/>
      <c r="R65627"/>
      <c r="S65627" s="97"/>
    </row>
    <row r="65628" spans="5:19" x14ac:dyDescent="0.25">
      <c r="E65628" s="26">
        <v>15426100</v>
      </c>
      <c r="F65628" s="50" t="s">
        <v>219</v>
      </c>
      <c r="G65628" s="50" t="s">
        <v>8</v>
      </c>
      <c r="H65628" s="50" t="s">
        <v>94</v>
      </c>
      <c r="I65628" s="51" t="s">
        <v>70</v>
      </c>
      <c r="J65628" s="51" t="s">
        <v>242</v>
      </c>
      <c r="K65628" s="67" t="s">
        <v>354</v>
      </c>
      <c r="L65628" s="49" t="s">
        <v>411</v>
      </c>
      <c r="M65628" s="66">
        <v>42736</v>
      </c>
      <c r="O65628" s="50">
        <v>5904656</v>
      </c>
      <c r="Q65628"/>
      <c r="R65628"/>
      <c r="S65628" s="97"/>
    </row>
    <row r="65629" spans="5:19" x14ac:dyDescent="0.25">
      <c r="E65629" s="26">
        <v>15440989</v>
      </c>
      <c r="F65629" s="50" t="s">
        <v>135</v>
      </c>
      <c r="G65629" s="50" t="s">
        <v>8</v>
      </c>
      <c r="H65629" s="50" t="s">
        <v>136</v>
      </c>
      <c r="I65629" s="51" t="s">
        <v>70</v>
      </c>
      <c r="J65629" s="51" t="s">
        <v>208</v>
      </c>
      <c r="K65629" s="67" t="s">
        <v>77</v>
      </c>
      <c r="L65629" s="49" t="s">
        <v>412</v>
      </c>
      <c r="M65629" s="66">
        <v>42552</v>
      </c>
      <c r="O65629" s="50">
        <v>4331504</v>
      </c>
      <c r="Q65629"/>
      <c r="R65629"/>
      <c r="S65629" s="97"/>
    </row>
    <row r="65630" spans="5:19" x14ac:dyDescent="0.25">
      <c r="E65630" s="26">
        <v>1036935462</v>
      </c>
      <c r="F65630" s="50" t="s">
        <v>355</v>
      </c>
      <c r="G65630" s="50" t="s">
        <v>8</v>
      </c>
      <c r="H65630" s="50" t="s">
        <v>136</v>
      </c>
      <c r="I65630" s="51" t="s">
        <v>70</v>
      </c>
      <c r="J65630" s="51" t="s">
        <v>208</v>
      </c>
      <c r="K65630" s="67" t="s">
        <v>80</v>
      </c>
      <c r="L65630" s="49" t="s">
        <v>404</v>
      </c>
      <c r="M65630" s="66">
        <v>43831</v>
      </c>
      <c r="O65630" s="50">
        <v>4323348</v>
      </c>
      <c r="Q65630"/>
      <c r="R65630"/>
      <c r="S65630" s="97"/>
    </row>
    <row r="65631" spans="5:19" x14ac:dyDescent="0.25">
      <c r="E65631" s="26">
        <v>1036941224</v>
      </c>
      <c r="F65631" s="50" t="s">
        <v>473</v>
      </c>
      <c r="G65631" s="50" t="s">
        <v>7</v>
      </c>
      <c r="H65631" s="50" t="s">
        <v>492</v>
      </c>
      <c r="I65631" s="51" t="s">
        <v>70</v>
      </c>
      <c r="J65631" s="51" t="s">
        <v>462</v>
      </c>
      <c r="K65631" s="67" t="s">
        <v>366</v>
      </c>
      <c r="L65631" s="49" t="s">
        <v>410</v>
      </c>
      <c r="M65631" s="66">
        <v>43486</v>
      </c>
      <c r="O65631" s="50">
        <v>3278312</v>
      </c>
      <c r="Q65631"/>
      <c r="R65631"/>
      <c r="S65631" s="97"/>
    </row>
    <row r="65632" spans="5:19" x14ac:dyDescent="0.25">
      <c r="E65632" s="26">
        <v>16215348</v>
      </c>
      <c r="F65632" s="50" t="s">
        <v>137</v>
      </c>
      <c r="G65632" s="50" t="s">
        <v>8</v>
      </c>
      <c r="H65632" s="50" t="s">
        <v>98</v>
      </c>
      <c r="I65632" s="51" t="s">
        <v>70</v>
      </c>
      <c r="J65632" s="51" t="s">
        <v>242</v>
      </c>
      <c r="K65632" s="67" t="s">
        <v>354</v>
      </c>
      <c r="L65632" s="49" t="s">
        <v>411</v>
      </c>
      <c r="M65632" s="66">
        <v>43831</v>
      </c>
      <c r="O65632" s="50">
        <v>4568902</v>
      </c>
      <c r="Q65632"/>
      <c r="R65632"/>
      <c r="S65632" s="97"/>
    </row>
    <row r="65633" spans="5:19" x14ac:dyDescent="0.25">
      <c r="E65633" s="26">
        <v>71263663</v>
      </c>
      <c r="F65633" s="50" t="s">
        <v>356</v>
      </c>
      <c r="G65633" s="50" t="s">
        <v>9</v>
      </c>
      <c r="H65633" s="50" t="s">
        <v>427</v>
      </c>
      <c r="I65633" s="51" t="s">
        <v>70</v>
      </c>
      <c r="J65633" s="51" t="s">
        <v>208</v>
      </c>
      <c r="K65633" s="67" t="s">
        <v>202</v>
      </c>
      <c r="L65633" s="49" t="s">
        <v>314</v>
      </c>
      <c r="M65633" s="66">
        <v>43101</v>
      </c>
      <c r="O65633" s="50">
        <v>5395100</v>
      </c>
      <c r="Q65633"/>
      <c r="R65633"/>
      <c r="S65633" s="97"/>
    </row>
    <row r="65634" spans="5:19" x14ac:dyDescent="0.25">
      <c r="E65634" s="26">
        <v>15432019</v>
      </c>
      <c r="F65634" s="50" t="s">
        <v>220</v>
      </c>
      <c r="G65634" s="50" t="s">
        <v>8</v>
      </c>
      <c r="H65634" s="50" t="s">
        <v>221</v>
      </c>
      <c r="I65634" s="51" t="s">
        <v>70</v>
      </c>
      <c r="J65634" s="51" t="s">
        <v>208</v>
      </c>
      <c r="K65634" s="67" t="s">
        <v>366</v>
      </c>
      <c r="L65634" s="49" t="s">
        <v>410</v>
      </c>
      <c r="M65634" s="66">
        <v>39499</v>
      </c>
      <c r="O65634" s="50">
        <v>5373518</v>
      </c>
      <c r="Q65634"/>
      <c r="R65634"/>
      <c r="S65634" s="97"/>
    </row>
    <row r="65635" spans="5:19" x14ac:dyDescent="0.25">
      <c r="E65635" s="26">
        <v>71682126</v>
      </c>
      <c r="F65635" s="50" t="s">
        <v>138</v>
      </c>
      <c r="G65635" s="50" t="s">
        <v>8</v>
      </c>
      <c r="H65635" s="50" t="s">
        <v>85</v>
      </c>
      <c r="I65635" s="51" t="s">
        <v>70</v>
      </c>
      <c r="J65635" s="51" t="s">
        <v>462</v>
      </c>
      <c r="K65635" s="67" t="s">
        <v>115</v>
      </c>
      <c r="L65635" s="49" t="s">
        <v>315</v>
      </c>
      <c r="M65635" s="66">
        <v>41699</v>
      </c>
      <c r="O65635" s="50">
        <v>5427670</v>
      </c>
      <c r="Q65635"/>
      <c r="R65635"/>
      <c r="S65635" s="97"/>
    </row>
    <row r="65636" spans="5:19" x14ac:dyDescent="0.25">
      <c r="E65636" s="26">
        <v>39457794</v>
      </c>
      <c r="F65636" s="50" t="s">
        <v>428</v>
      </c>
      <c r="G65636" s="50" t="s">
        <v>7</v>
      </c>
      <c r="H65636" s="50" t="s">
        <v>429</v>
      </c>
      <c r="I65636" s="51" t="s">
        <v>70</v>
      </c>
      <c r="J65636" s="51" t="s">
        <v>462</v>
      </c>
      <c r="K65636" s="67" t="s">
        <v>77</v>
      </c>
      <c r="L65636" s="49" t="s">
        <v>412</v>
      </c>
      <c r="M65636" s="66">
        <v>43116</v>
      </c>
      <c r="O65636" s="50">
        <v>3278308</v>
      </c>
      <c r="Q65636"/>
      <c r="R65636"/>
      <c r="S65636" s="97"/>
    </row>
    <row r="65637" spans="5:19" x14ac:dyDescent="0.25">
      <c r="E65637" s="26">
        <v>8355553</v>
      </c>
      <c r="F65637" s="50" t="s">
        <v>139</v>
      </c>
      <c r="G65637" s="50" t="s">
        <v>8</v>
      </c>
      <c r="H65637" s="50" t="s">
        <v>140</v>
      </c>
      <c r="I65637" s="51" t="s">
        <v>70</v>
      </c>
      <c r="J65637" s="51" t="s">
        <v>462</v>
      </c>
      <c r="K65637" s="67" t="s">
        <v>202</v>
      </c>
      <c r="L65637" s="49" t="s">
        <v>314</v>
      </c>
      <c r="M65637" s="66">
        <v>42023</v>
      </c>
      <c r="O65637" s="50">
        <v>4125242</v>
      </c>
      <c r="Q65637"/>
      <c r="R65637"/>
      <c r="S65637" s="97"/>
    </row>
    <row r="65638" spans="5:19" x14ac:dyDescent="0.25">
      <c r="E65638" s="26">
        <v>71116599</v>
      </c>
      <c r="F65638" s="50" t="s">
        <v>141</v>
      </c>
      <c r="G65638" s="50" t="s">
        <v>8</v>
      </c>
      <c r="H65638" s="50" t="s">
        <v>542</v>
      </c>
      <c r="I65638" s="51" t="s">
        <v>70</v>
      </c>
      <c r="J65638" s="51" t="s">
        <v>208</v>
      </c>
      <c r="K65638" s="67" t="s">
        <v>112</v>
      </c>
      <c r="L65638" s="49" t="s">
        <v>314</v>
      </c>
      <c r="M65638" s="66">
        <v>43831</v>
      </c>
      <c r="O65638" s="50">
        <v>4331278</v>
      </c>
      <c r="Q65638"/>
      <c r="R65638"/>
      <c r="S65638" s="97"/>
    </row>
    <row r="65639" spans="5:19" x14ac:dyDescent="0.25">
      <c r="E65639" s="26">
        <v>40328926</v>
      </c>
      <c r="F65639" s="50" t="s">
        <v>142</v>
      </c>
      <c r="G65639" s="50" t="s">
        <v>7</v>
      </c>
      <c r="H65639" s="50" t="s">
        <v>143</v>
      </c>
      <c r="I65639" s="51" t="s">
        <v>92</v>
      </c>
      <c r="J65639" s="51" t="s">
        <v>462</v>
      </c>
      <c r="K65639" s="67" t="s">
        <v>500</v>
      </c>
      <c r="L65639" s="49" t="s">
        <v>406</v>
      </c>
      <c r="M65639" s="66">
        <v>42200</v>
      </c>
      <c r="O65639" s="50">
        <v>1639240</v>
      </c>
      <c r="Q65639"/>
      <c r="R65639"/>
      <c r="S65639" s="97"/>
    </row>
    <row r="65640" spans="5:19" x14ac:dyDescent="0.25">
      <c r="E65640" s="26">
        <v>43638057</v>
      </c>
      <c r="F65640" s="50" t="s">
        <v>430</v>
      </c>
      <c r="G65640" s="50" t="s">
        <v>7</v>
      </c>
      <c r="H65640" s="50" t="s">
        <v>431</v>
      </c>
      <c r="I65640" s="51" t="s">
        <v>70</v>
      </c>
      <c r="J65640" s="51" t="s">
        <v>462</v>
      </c>
      <c r="K65640" s="67" t="s">
        <v>500</v>
      </c>
      <c r="L65640" s="49" t="s">
        <v>406</v>
      </c>
      <c r="M65640" s="66">
        <v>43497</v>
      </c>
      <c r="O65640" s="50">
        <v>3278308</v>
      </c>
      <c r="Q65640"/>
      <c r="R65640"/>
      <c r="S65640" s="97"/>
    </row>
    <row r="65641" spans="5:19" x14ac:dyDescent="0.25">
      <c r="E65641" s="26">
        <v>98658253</v>
      </c>
      <c r="F65641" s="50" t="s">
        <v>474</v>
      </c>
      <c r="G65641" s="50" t="s">
        <v>6</v>
      </c>
      <c r="H65641" s="50" t="s">
        <v>371</v>
      </c>
      <c r="I65641" s="51" t="s">
        <v>70</v>
      </c>
      <c r="J65641" s="51" t="s">
        <v>462</v>
      </c>
      <c r="K65641" s="67" t="s">
        <v>357</v>
      </c>
      <c r="L65641" s="49" t="s">
        <v>406</v>
      </c>
      <c r="M65641" s="66">
        <v>43843</v>
      </c>
      <c r="O65641" s="50">
        <v>2605280</v>
      </c>
      <c r="Q65641"/>
      <c r="R65641"/>
      <c r="S65641" s="97"/>
    </row>
    <row r="65642" spans="5:19" x14ac:dyDescent="0.25">
      <c r="E65642" s="26">
        <v>43112271</v>
      </c>
      <c r="F65642" s="50" t="s">
        <v>144</v>
      </c>
      <c r="G65642" s="50" t="s">
        <v>7</v>
      </c>
      <c r="H65642" s="50" t="s">
        <v>145</v>
      </c>
      <c r="I65642" s="51" t="s">
        <v>92</v>
      </c>
      <c r="J65642" s="51" t="s">
        <v>462</v>
      </c>
      <c r="K65642" s="67" t="s">
        <v>76</v>
      </c>
      <c r="L65642" s="49" t="s">
        <v>314</v>
      </c>
      <c r="M65642" s="66">
        <v>39104</v>
      </c>
      <c r="O65642" s="50">
        <v>3103002</v>
      </c>
      <c r="Q65642"/>
      <c r="R65642"/>
      <c r="S65642" s="97"/>
    </row>
    <row r="65643" spans="5:19" x14ac:dyDescent="0.25">
      <c r="E65643" s="26">
        <v>98630691</v>
      </c>
      <c r="F65643" s="50" t="s">
        <v>222</v>
      </c>
      <c r="G65643" s="50" t="s">
        <v>8</v>
      </c>
      <c r="H65643" s="50" t="s">
        <v>82</v>
      </c>
      <c r="I65643" s="51" t="s">
        <v>70</v>
      </c>
      <c r="J65643" s="51" t="s">
        <v>242</v>
      </c>
      <c r="K65643" s="67" t="s">
        <v>223</v>
      </c>
      <c r="L65643" s="49" t="s">
        <v>417</v>
      </c>
      <c r="M65643" s="66">
        <v>42552</v>
      </c>
      <c r="O65643" s="50">
        <v>5620552</v>
      </c>
      <c r="Q65643"/>
      <c r="R65643"/>
      <c r="S65643" s="97"/>
    </row>
    <row r="65644" spans="5:19" x14ac:dyDescent="0.25">
      <c r="E65644" s="26">
        <v>98558396</v>
      </c>
      <c r="F65644" s="50" t="s">
        <v>530</v>
      </c>
      <c r="G65644" s="50" t="s">
        <v>9</v>
      </c>
      <c r="H65644" s="50" t="s">
        <v>543</v>
      </c>
      <c r="I65644" s="51" t="s">
        <v>92</v>
      </c>
      <c r="J65644" s="51" t="s">
        <v>462</v>
      </c>
      <c r="K65644" s="67" t="s">
        <v>354</v>
      </c>
      <c r="L65644" s="49" t="s">
        <v>411</v>
      </c>
      <c r="M65644" s="66">
        <v>43862</v>
      </c>
      <c r="O65644" s="50">
        <v>2494640</v>
      </c>
      <c r="Q65644"/>
      <c r="R65644"/>
      <c r="S65644" s="97"/>
    </row>
    <row r="65645" spans="5:19" x14ac:dyDescent="0.25">
      <c r="E65645" s="26">
        <v>43419202</v>
      </c>
      <c r="F65645" s="50" t="s">
        <v>147</v>
      </c>
      <c r="G65645" s="50" t="s">
        <v>8</v>
      </c>
      <c r="H65645" s="50" t="s">
        <v>148</v>
      </c>
      <c r="I65645" s="51" t="s">
        <v>70</v>
      </c>
      <c r="J65645" s="51" t="s">
        <v>208</v>
      </c>
      <c r="K65645" s="67" t="s">
        <v>320</v>
      </c>
      <c r="L65645" s="49" t="s">
        <v>411</v>
      </c>
      <c r="M65645" s="66">
        <v>43101</v>
      </c>
      <c r="O65645" s="50">
        <v>4331504</v>
      </c>
      <c r="Q65645"/>
      <c r="R65645"/>
      <c r="S65645" s="97"/>
    </row>
    <row r="65646" spans="5:19" x14ac:dyDescent="0.25">
      <c r="E65646" s="26">
        <v>39444905</v>
      </c>
      <c r="F65646" s="50" t="s">
        <v>432</v>
      </c>
      <c r="G65646" s="50" t="s">
        <v>7</v>
      </c>
      <c r="H65646" s="50" t="s">
        <v>433</v>
      </c>
      <c r="I65646" s="51" t="s">
        <v>92</v>
      </c>
      <c r="J65646" s="51" t="s">
        <v>462</v>
      </c>
      <c r="K65646" s="67" t="s">
        <v>77</v>
      </c>
      <c r="L65646" s="49" t="s">
        <v>412</v>
      </c>
      <c r="M65646" s="66">
        <v>43297</v>
      </c>
      <c r="O65646" s="50">
        <v>1639154</v>
      </c>
      <c r="Q65646"/>
      <c r="R65646"/>
      <c r="S65646" s="97"/>
    </row>
    <row r="65647" spans="5:19" x14ac:dyDescent="0.25">
      <c r="E65647" s="26">
        <v>1038408985</v>
      </c>
      <c r="F65647" s="50" t="s">
        <v>531</v>
      </c>
      <c r="G65647" s="50" t="s">
        <v>8</v>
      </c>
      <c r="H65647" s="50" t="s">
        <v>544</v>
      </c>
      <c r="I65647" s="51" t="s">
        <v>92</v>
      </c>
      <c r="J65647" s="51" t="s">
        <v>462</v>
      </c>
      <c r="K65647" s="67" t="s">
        <v>100</v>
      </c>
      <c r="L65647" s="49" t="s">
        <v>411</v>
      </c>
      <c r="M65647" s="66">
        <v>44044</v>
      </c>
      <c r="O65647" s="50">
        <v>2337513</v>
      </c>
      <c r="Q65647"/>
      <c r="R65647"/>
      <c r="S65647" s="97"/>
    </row>
    <row r="65648" spans="5:19" x14ac:dyDescent="0.25">
      <c r="E65648" s="26">
        <v>71293319</v>
      </c>
      <c r="F65648" s="50" t="s">
        <v>358</v>
      </c>
      <c r="G65648" s="50" t="s">
        <v>8</v>
      </c>
      <c r="H65648" s="50" t="s">
        <v>493</v>
      </c>
      <c r="I65648" s="51" t="s">
        <v>70</v>
      </c>
      <c r="J65648" s="51" t="s">
        <v>208</v>
      </c>
      <c r="K65648" s="67" t="s">
        <v>150</v>
      </c>
      <c r="L65648" s="49" t="s">
        <v>314</v>
      </c>
      <c r="M65648" s="66">
        <v>43831</v>
      </c>
      <c r="O65648" s="50">
        <v>4323350</v>
      </c>
      <c r="Q65648"/>
      <c r="R65648"/>
      <c r="S65648" s="97"/>
    </row>
    <row r="65649" spans="5:19" x14ac:dyDescent="0.25">
      <c r="E65649" s="26">
        <v>1040180718</v>
      </c>
      <c r="F65649" s="50" t="s">
        <v>151</v>
      </c>
      <c r="G65649" s="50" t="s">
        <v>8</v>
      </c>
      <c r="H65649" s="50" t="s">
        <v>359</v>
      </c>
      <c r="I65649" s="51" t="s">
        <v>70</v>
      </c>
      <c r="J65649" s="51" t="s">
        <v>208</v>
      </c>
      <c r="K65649" s="67" t="s">
        <v>100</v>
      </c>
      <c r="L65649" s="49" t="s">
        <v>411</v>
      </c>
      <c r="M65649" s="66">
        <v>43831</v>
      </c>
      <c r="O65649" s="50">
        <v>4323348</v>
      </c>
      <c r="Q65649"/>
      <c r="R65649"/>
      <c r="S65649" s="97"/>
    </row>
    <row r="65650" spans="5:19" x14ac:dyDescent="0.25">
      <c r="E65650" s="26">
        <v>15446148</v>
      </c>
      <c r="F65650" s="50" t="s">
        <v>434</v>
      </c>
      <c r="G65650" s="50" t="s">
        <v>6</v>
      </c>
      <c r="H65650" s="50" t="s">
        <v>371</v>
      </c>
      <c r="I65650" s="51" t="s">
        <v>70</v>
      </c>
      <c r="J65650" s="51" t="s">
        <v>462</v>
      </c>
      <c r="K65650" s="67" t="s">
        <v>357</v>
      </c>
      <c r="L65650" s="49" t="s">
        <v>406</v>
      </c>
      <c r="M65650" s="66">
        <v>43297</v>
      </c>
      <c r="O65650" s="50">
        <v>2605280</v>
      </c>
      <c r="Q65650"/>
      <c r="R65650"/>
      <c r="S65650" s="97"/>
    </row>
    <row r="65651" spans="5:19" x14ac:dyDescent="0.25">
      <c r="E65651" s="26">
        <v>1040032247</v>
      </c>
      <c r="F65651" s="50" t="s">
        <v>360</v>
      </c>
      <c r="G65651" s="50" t="s">
        <v>7</v>
      </c>
      <c r="H65651" s="50" t="s">
        <v>128</v>
      </c>
      <c r="I65651" s="51" t="s">
        <v>70</v>
      </c>
      <c r="J65651" s="51" t="s">
        <v>462</v>
      </c>
      <c r="K65651" s="67" t="s">
        <v>366</v>
      </c>
      <c r="L65651" s="49" t="s">
        <v>410</v>
      </c>
      <c r="M65651" s="66" t="s">
        <v>361</v>
      </c>
      <c r="O65651" s="50">
        <v>3406968</v>
      </c>
      <c r="Q65651"/>
      <c r="R65651"/>
      <c r="S65651" s="97"/>
    </row>
    <row r="65652" spans="5:19" x14ac:dyDescent="0.25">
      <c r="E65652" s="26">
        <v>93387345</v>
      </c>
      <c r="F65652" s="50" t="s">
        <v>153</v>
      </c>
      <c r="G65652" s="50" t="s">
        <v>8</v>
      </c>
      <c r="H65652" s="50" t="s">
        <v>347</v>
      </c>
      <c r="I65652" s="51" t="s">
        <v>70</v>
      </c>
      <c r="J65652" s="51" t="s">
        <v>462</v>
      </c>
      <c r="K65652" s="67" t="s">
        <v>154</v>
      </c>
      <c r="L65652" s="49" t="s">
        <v>411</v>
      </c>
      <c r="M65652" s="66">
        <v>41660</v>
      </c>
      <c r="O65652" s="50">
        <v>4125028</v>
      </c>
      <c r="Q65652"/>
      <c r="R65652"/>
      <c r="S65652" s="97"/>
    </row>
    <row r="65653" spans="5:19" x14ac:dyDescent="0.25">
      <c r="E65653" s="26">
        <v>3563988</v>
      </c>
      <c r="F65653" s="50" t="s">
        <v>435</v>
      </c>
      <c r="G65653" s="50" t="s">
        <v>6</v>
      </c>
      <c r="H65653" s="50" t="s">
        <v>173</v>
      </c>
      <c r="I65653" s="51" t="s">
        <v>70</v>
      </c>
      <c r="J65653" s="51" t="s">
        <v>462</v>
      </c>
      <c r="K65653" s="67" t="s">
        <v>77</v>
      </c>
      <c r="L65653" s="49" t="s">
        <v>412</v>
      </c>
      <c r="M65653" s="66">
        <v>43843</v>
      </c>
      <c r="O65653" s="50">
        <v>2605280</v>
      </c>
      <c r="Q65653"/>
      <c r="R65653"/>
      <c r="S65653" s="97"/>
    </row>
    <row r="65654" spans="5:19" x14ac:dyDescent="0.25">
      <c r="E65654" s="26">
        <v>98671187</v>
      </c>
      <c r="F65654" s="50" t="s">
        <v>156</v>
      </c>
      <c r="G65654" s="50" t="s">
        <v>8</v>
      </c>
      <c r="H65654" s="50" t="s">
        <v>157</v>
      </c>
      <c r="I65654" s="51" t="s">
        <v>70</v>
      </c>
      <c r="J65654" s="51" t="s">
        <v>462</v>
      </c>
      <c r="K65654" s="67" t="s">
        <v>76</v>
      </c>
      <c r="L65654" s="49" t="s">
        <v>314</v>
      </c>
      <c r="M65654" s="66">
        <v>40933</v>
      </c>
      <c r="O65654" s="50">
        <v>5167456</v>
      </c>
      <c r="Q65654"/>
      <c r="R65654"/>
      <c r="S65654" s="97"/>
    </row>
    <row r="65655" spans="5:19" x14ac:dyDescent="0.25">
      <c r="E65655" s="26">
        <v>43597929</v>
      </c>
      <c r="F65655" s="50" t="s">
        <v>224</v>
      </c>
      <c r="G65655" s="50" t="s">
        <v>8</v>
      </c>
      <c r="H65655" s="50" t="s">
        <v>98</v>
      </c>
      <c r="I65655" s="51" t="s">
        <v>70</v>
      </c>
      <c r="J65655" s="51" t="s">
        <v>242</v>
      </c>
      <c r="K65655" s="67" t="s">
        <v>500</v>
      </c>
      <c r="L65655" s="49" t="s">
        <v>406</v>
      </c>
      <c r="M65655" s="66">
        <v>43831</v>
      </c>
      <c r="O65655" s="50">
        <v>4568904</v>
      </c>
      <c r="Q65655"/>
      <c r="R65655"/>
      <c r="S65655" s="97"/>
    </row>
    <row r="65656" spans="5:19" x14ac:dyDescent="0.25">
      <c r="E65656" s="26">
        <v>39436434</v>
      </c>
      <c r="F65656" s="50" t="s">
        <v>243</v>
      </c>
      <c r="G65656" s="50" t="s">
        <v>7</v>
      </c>
      <c r="H65656" s="50" t="s">
        <v>244</v>
      </c>
      <c r="I65656" s="51" t="s">
        <v>70</v>
      </c>
      <c r="J65656" s="51" t="s">
        <v>242</v>
      </c>
      <c r="K65656" s="67" t="s">
        <v>323</v>
      </c>
      <c r="L65656" s="49" t="s">
        <v>404</v>
      </c>
      <c r="M65656" s="66">
        <v>41640</v>
      </c>
      <c r="O65656" s="50">
        <v>4768120</v>
      </c>
      <c r="Q65656"/>
      <c r="R65656"/>
      <c r="S65656" s="97"/>
    </row>
    <row r="65657" spans="5:19" x14ac:dyDescent="0.25">
      <c r="E65657" s="26">
        <v>15380101</v>
      </c>
      <c r="F65657" s="50" t="s">
        <v>245</v>
      </c>
      <c r="G65657" s="50" t="s">
        <v>8</v>
      </c>
      <c r="H65657" s="50" t="s">
        <v>494</v>
      </c>
      <c r="I65657" s="51" t="s">
        <v>70</v>
      </c>
      <c r="J65657" s="51" t="s">
        <v>242</v>
      </c>
      <c r="K65657" s="67" t="s">
        <v>99</v>
      </c>
      <c r="L65657" s="49" t="s">
        <v>406</v>
      </c>
      <c r="M65657" s="66">
        <v>41290</v>
      </c>
      <c r="O65657" s="50">
        <v>4667980</v>
      </c>
      <c r="Q65657"/>
      <c r="R65657"/>
      <c r="S65657" s="97"/>
    </row>
    <row r="65658" spans="5:19" x14ac:dyDescent="0.25">
      <c r="E65658" s="26">
        <v>15433495</v>
      </c>
      <c r="F65658" s="50" t="s">
        <v>532</v>
      </c>
      <c r="G65658" s="50" t="s">
        <v>7</v>
      </c>
      <c r="H65658" s="50" t="s">
        <v>545</v>
      </c>
      <c r="I65658" s="51" t="s">
        <v>92</v>
      </c>
      <c r="J65658" s="51" t="s">
        <v>462</v>
      </c>
      <c r="K65658" s="67" t="s">
        <v>557</v>
      </c>
      <c r="L65658" s="49" t="s">
        <v>411</v>
      </c>
      <c r="M65658" s="66">
        <v>44064</v>
      </c>
      <c r="O65658" s="50">
        <v>687504</v>
      </c>
      <c r="Q65658"/>
      <c r="R65658"/>
      <c r="S65658" s="97"/>
    </row>
    <row r="65659" spans="5:19" x14ac:dyDescent="0.25">
      <c r="E65659" s="26">
        <v>15387308</v>
      </c>
      <c r="F65659" s="50" t="s">
        <v>436</v>
      </c>
      <c r="G65659" s="50" t="s">
        <v>8</v>
      </c>
      <c r="H65659" s="50" t="s">
        <v>437</v>
      </c>
      <c r="I65659" s="51" t="s">
        <v>70</v>
      </c>
      <c r="J65659" s="51" t="s">
        <v>462</v>
      </c>
      <c r="K65659" s="67" t="s">
        <v>202</v>
      </c>
      <c r="L65659" s="49" t="s">
        <v>314</v>
      </c>
      <c r="M65659" s="66">
        <v>43126</v>
      </c>
      <c r="O65659" s="50">
        <v>4125026</v>
      </c>
      <c r="Q65659"/>
      <c r="R65659"/>
      <c r="S65659" s="97"/>
    </row>
    <row r="65660" spans="5:19" x14ac:dyDescent="0.25">
      <c r="E65660" s="26">
        <v>43251732</v>
      </c>
      <c r="F65660" s="50" t="s">
        <v>362</v>
      </c>
      <c r="G65660" s="50" t="s">
        <v>8</v>
      </c>
      <c r="H65660" s="50" t="s">
        <v>495</v>
      </c>
      <c r="I65660" s="51" t="s">
        <v>70</v>
      </c>
      <c r="J65660" s="51" t="s">
        <v>462</v>
      </c>
      <c r="K65660" s="67" t="s">
        <v>129</v>
      </c>
      <c r="L65660" s="49" t="s">
        <v>410</v>
      </c>
      <c r="M65660" s="66">
        <v>42753</v>
      </c>
      <c r="O65660" s="50">
        <v>4125028</v>
      </c>
      <c r="Q65660"/>
      <c r="R65660"/>
      <c r="S65660" s="97"/>
    </row>
    <row r="65661" spans="5:19" x14ac:dyDescent="0.25">
      <c r="E65661" s="26">
        <v>1036929899</v>
      </c>
      <c r="F65661" s="50" t="s">
        <v>158</v>
      </c>
      <c r="G65661" s="50" t="s">
        <v>8</v>
      </c>
      <c r="H65661" s="50" t="s">
        <v>98</v>
      </c>
      <c r="I65661" s="51" t="s">
        <v>70</v>
      </c>
      <c r="J65661" s="51" t="s">
        <v>462</v>
      </c>
      <c r="K65661" s="67" t="s">
        <v>100</v>
      </c>
      <c r="L65661" s="49" t="s">
        <v>411</v>
      </c>
      <c r="M65661" s="66">
        <v>41293</v>
      </c>
      <c r="O65661" s="50">
        <v>3804391</v>
      </c>
      <c r="Q65661"/>
      <c r="R65661"/>
      <c r="S65661" s="97"/>
    </row>
    <row r="65662" spans="5:19" x14ac:dyDescent="0.25">
      <c r="E65662" s="26">
        <v>1020422573</v>
      </c>
      <c r="F65662" s="50" t="s">
        <v>363</v>
      </c>
      <c r="G65662" s="50" t="s">
        <v>8</v>
      </c>
      <c r="H65662" s="50" t="s">
        <v>364</v>
      </c>
      <c r="I65662" s="51" t="s">
        <v>70</v>
      </c>
      <c r="J65662" s="51" t="s">
        <v>462</v>
      </c>
      <c r="K65662" s="67" t="s">
        <v>76</v>
      </c>
      <c r="L65662" s="49" t="s">
        <v>314</v>
      </c>
      <c r="M65662" s="66">
        <v>42767</v>
      </c>
      <c r="O65662" s="50">
        <v>4125026</v>
      </c>
      <c r="Q65662"/>
      <c r="R65662"/>
      <c r="S65662" s="97"/>
    </row>
    <row r="65663" spans="5:19" x14ac:dyDescent="0.25">
      <c r="E65663" s="26">
        <v>15355614</v>
      </c>
      <c r="F65663" s="50" t="s">
        <v>475</v>
      </c>
      <c r="G65663" s="50" t="s">
        <v>6</v>
      </c>
      <c r="H65663" s="50" t="s">
        <v>496</v>
      </c>
      <c r="I65663" s="51" t="s">
        <v>70</v>
      </c>
      <c r="J65663" s="51" t="s">
        <v>462</v>
      </c>
      <c r="K65663" s="67" t="s">
        <v>409</v>
      </c>
      <c r="L65663" s="49" t="s">
        <v>314</v>
      </c>
      <c r="M65663" s="66">
        <v>43486</v>
      </c>
      <c r="O65663" s="50">
        <v>2605280</v>
      </c>
      <c r="Q65663"/>
      <c r="R65663"/>
      <c r="S65663" s="97"/>
    </row>
    <row r="65664" spans="5:19" x14ac:dyDescent="0.25">
      <c r="E65664" s="26">
        <v>88220240</v>
      </c>
      <c r="F65664" s="50" t="s">
        <v>476</v>
      </c>
      <c r="G65664" s="50" t="s">
        <v>8</v>
      </c>
      <c r="H65664" s="50" t="s">
        <v>546</v>
      </c>
      <c r="I65664" s="51" t="s">
        <v>70</v>
      </c>
      <c r="J65664" s="51" t="s">
        <v>462</v>
      </c>
      <c r="K65664" s="67" t="s">
        <v>116</v>
      </c>
      <c r="L65664" s="49" t="s">
        <v>417</v>
      </c>
      <c r="M65664" s="66">
        <v>43500</v>
      </c>
      <c r="O65664" s="50">
        <v>2605280</v>
      </c>
      <c r="Q65664"/>
      <c r="R65664"/>
      <c r="S65664" s="97"/>
    </row>
    <row r="65665" spans="5:19" x14ac:dyDescent="0.25">
      <c r="E65665" s="26">
        <v>94479553</v>
      </c>
      <c r="F65665" s="50" t="s">
        <v>438</v>
      </c>
      <c r="G65665" s="50" t="s">
        <v>8</v>
      </c>
      <c r="H65665" s="50" t="s">
        <v>365</v>
      </c>
      <c r="I65665" s="51" t="s">
        <v>70</v>
      </c>
      <c r="J65665" s="51" t="s">
        <v>208</v>
      </c>
      <c r="K65665" s="67" t="s">
        <v>366</v>
      </c>
      <c r="L65665" s="49" t="s">
        <v>410</v>
      </c>
      <c r="M65665" s="66">
        <v>43466</v>
      </c>
      <c r="O65665" s="50">
        <v>4331282</v>
      </c>
      <c r="Q65665"/>
      <c r="R65665"/>
      <c r="S65665" s="97"/>
    </row>
    <row r="65666" spans="5:19" x14ac:dyDescent="0.25">
      <c r="E65666" s="26">
        <v>71743498</v>
      </c>
      <c r="F65666" s="50" t="s">
        <v>225</v>
      </c>
      <c r="G65666" s="50" t="s">
        <v>8</v>
      </c>
      <c r="H65666" s="50" t="s">
        <v>98</v>
      </c>
      <c r="I65666" s="51" t="s">
        <v>70</v>
      </c>
      <c r="J65666" s="51" t="s">
        <v>208</v>
      </c>
      <c r="K65666" s="67" t="s">
        <v>100</v>
      </c>
      <c r="L65666" s="49" t="s">
        <v>411</v>
      </c>
      <c r="M65666" s="66">
        <v>42005</v>
      </c>
      <c r="O65666" s="50">
        <v>5373662</v>
      </c>
      <c r="Q65666"/>
      <c r="R65666"/>
      <c r="S65666" s="97"/>
    </row>
    <row r="65667" spans="5:19" x14ac:dyDescent="0.25">
      <c r="E65667" s="26">
        <v>70753161</v>
      </c>
      <c r="F65667" s="50" t="s">
        <v>226</v>
      </c>
      <c r="G65667" s="50" t="s">
        <v>8</v>
      </c>
      <c r="H65667" s="50" t="s">
        <v>197</v>
      </c>
      <c r="I65667" s="51" t="s">
        <v>70</v>
      </c>
      <c r="J65667" s="51" t="s">
        <v>242</v>
      </c>
      <c r="K65667" s="67" t="s">
        <v>80</v>
      </c>
      <c r="L65667" s="49" t="s">
        <v>404</v>
      </c>
      <c r="M65667" s="66">
        <v>42736</v>
      </c>
      <c r="O65667" s="50">
        <v>4578164</v>
      </c>
      <c r="Q65667"/>
      <c r="R65667"/>
      <c r="S65667" s="97"/>
    </row>
    <row r="65668" spans="5:19" x14ac:dyDescent="0.25">
      <c r="E65668" s="26">
        <v>91442393</v>
      </c>
      <c r="F65668" s="50" t="s">
        <v>533</v>
      </c>
      <c r="G65668" s="50" t="s">
        <v>8</v>
      </c>
      <c r="H65668" s="50" t="s">
        <v>547</v>
      </c>
      <c r="I65668" s="51" t="s">
        <v>70</v>
      </c>
      <c r="J65668" s="51" t="s">
        <v>462</v>
      </c>
      <c r="K65668" s="67" t="s">
        <v>333</v>
      </c>
      <c r="L65668" s="49" t="s">
        <v>411</v>
      </c>
      <c r="M65668" s="66">
        <v>43864</v>
      </c>
      <c r="O65668" s="50">
        <v>4125026</v>
      </c>
      <c r="Q65668"/>
      <c r="R65668"/>
      <c r="S65668" s="97"/>
    </row>
    <row r="65669" spans="5:19" x14ac:dyDescent="0.25">
      <c r="E65669" s="26">
        <v>1020399822</v>
      </c>
      <c r="F65669" s="50" t="s">
        <v>439</v>
      </c>
      <c r="G65669" s="50" t="s">
        <v>8</v>
      </c>
      <c r="H65669" s="50" t="s">
        <v>440</v>
      </c>
      <c r="I65669" s="51" t="s">
        <v>70</v>
      </c>
      <c r="J65669" s="51" t="s">
        <v>462</v>
      </c>
      <c r="K65669" s="67" t="s">
        <v>354</v>
      </c>
      <c r="L65669" s="49" t="s">
        <v>411</v>
      </c>
      <c r="M65669" s="66">
        <v>43132</v>
      </c>
      <c r="O65669" s="50">
        <v>5167238</v>
      </c>
      <c r="Q65669"/>
      <c r="R65669"/>
      <c r="S65669" s="97"/>
    </row>
    <row r="65670" spans="5:19" x14ac:dyDescent="0.25">
      <c r="E65670" s="26">
        <v>98455076</v>
      </c>
      <c r="F65670" s="50" t="s">
        <v>227</v>
      </c>
      <c r="G65670" s="50" t="s">
        <v>8</v>
      </c>
      <c r="H65670" s="50" t="s">
        <v>228</v>
      </c>
      <c r="I65670" s="51" t="s">
        <v>70</v>
      </c>
      <c r="J65670" s="51" t="s">
        <v>208</v>
      </c>
      <c r="K65670" s="67" t="s">
        <v>115</v>
      </c>
      <c r="L65670" s="49" t="s">
        <v>315</v>
      </c>
      <c r="M65670" s="66">
        <v>42005</v>
      </c>
      <c r="O65670" s="50">
        <v>4331500</v>
      </c>
      <c r="Q65670"/>
      <c r="R65670"/>
      <c r="S65670" s="97"/>
    </row>
    <row r="65671" spans="5:19" x14ac:dyDescent="0.25">
      <c r="E65671" s="26">
        <v>39456194</v>
      </c>
      <c r="F65671" s="50" t="s">
        <v>367</v>
      </c>
      <c r="G65671" s="50" t="s">
        <v>8</v>
      </c>
      <c r="H65671" s="50" t="s">
        <v>368</v>
      </c>
      <c r="I65671" s="51" t="s">
        <v>70</v>
      </c>
      <c r="J65671" s="51" t="s">
        <v>462</v>
      </c>
      <c r="K65671" s="67" t="s">
        <v>129</v>
      </c>
      <c r="L65671" s="49" t="s">
        <v>410</v>
      </c>
      <c r="M65671" s="66">
        <v>42485</v>
      </c>
      <c r="O65671" s="50">
        <v>4125032</v>
      </c>
      <c r="Q65671"/>
      <c r="R65671"/>
      <c r="S65671" s="97"/>
    </row>
    <row r="65672" spans="5:19" x14ac:dyDescent="0.25">
      <c r="E65672" s="26">
        <v>15441175</v>
      </c>
      <c r="F65672" s="50" t="s">
        <v>477</v>
      </c>
      <c r="G65672" s="50" t="s">
        <v>8</v>
      </c>
      <c r="H65672" s="50" t="s">
        <v>548</v>
      </c>
      <c r="I65672" s="51" t="s">
        <v>70</v>
      </c>
      <c r="J65672" s="51" t="s">
        <v>462</v>
      </c>
      <c r="K65672" s="67" t="s">
        <v>354</v>
      </c>
      <c r="L65672" s="49" t="s">
        <v>411</v>
      </c>
      <c r="M65672" s="66">
        <v>43497</v>
      </c>
      <c r="O65672" s="50">
        <v>4125024</v>
      </c>
      <c r="Q65672"/>
      <c r="R65672"/>
      <c r="S65672" s="97"/>
    </row>
    <row r="65673" spans="5:19" x14ac:dyDescent="0.25">
      <c r="E65673" s="26">
        <v>1039451365</v>
      </c>
      <c r="F65673" s="50" t="s">
        <v>478</v>
      </c>
      <c r="G65673" s="50" t="s">
        <v>6</v>
      </c>
      <c r="H65673" s="50" t="s">
        <v>73</v>
      </c>
      <c r="I65673" s="51" t="s">
        <v>70</v>
      </c>
      <c r="J65673" s="51" t="s">
        <v>462</v>
      </c>
      <c r="K65673" s="67" t="s">
        <v>502</v>
      </c>
      <c r="L65673" s="49" t="s">
        <v>504</v>
      </c>
      <c r="M65673" s="66">
        <v>43843</v>
      </c>
      <c r="O65673" s="50">
        <v>2605280</v>
      </c>
      <c r="Q65673"/>
      <c r="R65673"/>
      <c r="S65673" s="97"/>
    </row>
    <row r="65674" spans="5:19" x14ac:dyDescent="0.25">
      <c r="E65674" s="26">
        <v>21482050</v>
      </c>
      <c r="F65674" s="50" t="s">
        <v>159</v>
      </c>
      <c r="G65674" s="50" t="s">
        <v>8</v>
      </c>
      <c r="H65674" s="50" t="s">
        <v>160</v>
      </c>
      <c r="I65674" s="51" t="s">
        <v>70</v>
      </c>
      <c r="J65674" s="51" t="s">
        <v>208</v>
      </c>
      <c r="K65674" s="67" t="s">
        <v>323</v>
      </c>
      <c r="L65674" s="49" t="s">
        <v>404</v>
      </c>
      <c r="M65674" s="66">
        <v>42736</v>
      </c>
      <c r="O65674" s="50">
        <v>4331294</v>
      </c>
      <c r="Q65674"/>
      <c r="R65674"/>
      <c r="S65674" s="97"/>
    </row>
    <row r="65675" spans="5:19" x14ac:dyDescent="0.25">
      <c r="E65675" s="26">
        <v>70080106</v>
      </c>
      <c r="F65675" s="50" t="s">
        <v>163</v>
      </c>
      <c r="G65675" s="50" t="s">
        <v>8</v>
      </c>
      <c r="H65675" s="50" t="s">
        <v>318</v>
      </c>
      <c r="I65675" s="51" t="s">
        <v>70</v>
      </c>
      <c r="J65675" s="51" t="s">
        <v>208</v>
      </c>
      <c r="K65675" s="67" t="s">
        <v>202</v>
      </c>
      <c r="L65675" s="49" t="s">
        <v>314</v>
      </c>
      <c r="M65675" s="66">
        <v>43831</v>
      </c>
      <c r="O65675" s="50">
        <v>4125026</v>
      </c>
      <c r="Q65675"/>
      <c r="R65675"/>
      <c r="S65675" s="97"/>
    </row>
    <row r="65676" spans="5:19" x14ac:dyDescent="0.25">
      <c r="E65676" s="26">
        <v>71773815</v>
      </c>
      <c r="F65676" s="50" t="s">
        <v>369</v>
      </c>
      <c r="G65676" s="50" t="s">
        <v>8</v>
      </c>
      <c r="H65676" s="50" t="s">
        <v>370</v>
      </c>
      <c r="I65676" s="51" t="s">
        <v>70</v>
      </c>
      <c r="J65676" s="51" t="s">
        <v>208</v>
      </c>
      <c r="K65676" s="67" t="s">
        <v>86</v>
      </c>
      <c r="L65676" s="49" t="s">
        <v>411</v>
      </c>
      <c r="M65676" s="66">
        <v>43831</v>
      </c>
      <c r="O65676" s="50">
        <v>4323348</v>
      </c>
      <c r="Q65676"/>
      <c r="R65676"/>
      <c r="S65676" s="97"/>
    </row>
    <row r="65677" spans="5:19" x14ac:dyDescent="0.25">
      <c r="E65677" s="26">
        <v>8128165</v>
      </c>
      <c r="F65677" s="50" t="s">
        <v>479</v>
      </c>
      <c r="G65677" s="50" t="s">
        <v>8</v>
      </c>
      <c r="H65677" s="50" t="s">
        <v>549</v>
      </c>
      <c r="I65677" s="51" t="s">
        <v>70</v>
      </c>
      <c r="J65677" s="51" t="s">
        <v>462</v>
      </c>
      <c r="K65677" s="67" t="s">
        <v>100</v>
      </c>
      <c r="L65677" s="49" t="s">
        <v>411</v>
      </c>
      <c r="M65677" s="66">
        <v>43486</v>
      </c>
      <c r="O65677" s="50">
        <v>4125026</v>
      </c>
      <c r="Q65677"/>
      <c r="R65677"/>
      <c r="S65677" s="97"/>
    </row>
    <row r="65678" spans="5:19" x14ac:dyDescent="0.25">
      <c r="E65678" s="26">
        <v>15434600</v>
      </c>
      <c r="F65678" s="50" t="s">
        <v>164</v>
      </c>
      <c r="G65678" s="50" t="s">
        <v>6</v>
      </c>
      <c r="H65678" s="50" t="s">
        <v>165</v>
      </c>
      <c r="I65678" s="51" t="s">
        <v>70</v>
      </c>
      <c r="J65678" s="51" t="s">
        <v>462</v>
      </c>
      <c r="K65678" s="67" t="s">
        <v>354</v>
      </c>
      <c r="L65678" s="49" t="s">
        <v>411</v>
      </c>
      <c r="M65678" s="66">
        <v>40210</v>
      </c>
      <c r="O65678" s="50">
        <v>2605408</v>
      </c>
      <c r="Q65678"/>
      <c r="R65678"/>
      <c r="S65678" s="97"/>
    </row>
    <row r="65679" spans="5:19" x14ac:dyDescent="0.25">
      <c r="E65679" s="26">
        <v>39444532</v>
      </c>
      <c r="F65679" s="50" t="s">
        <v>166</v>
      </c>
      <c r="G65679" s="50" t="s">
        <v>8</v>
      </c>
      <c r="H65679" s="50" t="s">
        <v>167</v>
      </c>
      <c r="I65679" s="51" t="s">
        <v>70</v>
      </c>
      <c r="J65679" s="51" t="s">
        <v>208</v>
      </c>
      <c r="K65679" s="67" t="s">
        <v>162</v>
      </c>
      <c r="L65679" s="49" t="s">
        <v>315</v>
      </c>
      <c r="M65679" s="66">
        <v>43101</v>
      </c>
      <c r="O65679" s="50">
        <v>4331504</v>
      </c>
      <c r="Q65679"/>
      <c r="R65679"/>
      <c r="S65679" s="97"/>
    </row>
    <row r="65680" spans="5:19" x14ac:dyDescent="0.25">
      <c r="E65680" s="26">
        <v>1036931798</v>
      </c>
      <c r="F65680" s="50" t="s">
        <v>168</v>
      </c>
      <c r="G65680" s="50" t="s">
        <v>8</v>
      </c>
      <c r="H65680" s="50" t="s">
        <v>451</v>
      </c>
      <c r="I65680" s="51" t="s">
        <v>70</v>
      </c>
      <c r="J65680" s="51" t="s">
        <v>462</v>
      </c>
      <c r="K65680" s="67" t="s">
        <v>77</v>
      </c>
      <c r="L65680" s="49" t="s">
        <v>412</v>
      </c>
      <c r="M65680" s="66">
        <v>42024</v>
      </c>
      <c r="O65680" s="50">
        <v>4125026</v>
      </c>
      <c r="Q65680"/>
      <c r="R65680"/>
      <c r="S65680" s="97"/>
    </row>
    <row r="65681" spans="5:19" x14ac:dyDescent="0.25">
      <c r="E65681" s="26">
        <v>39451500</v>
      </c>
      <c r="F65681" s="50" t="s">
        <v>169</v>
      </c>
      <c r="G65681" s="50" t="s">
        <v>7</v>
      </c>
      <c r="H65681" s="50" t="s">
        <v>170</v>
      </c>
      <c r="I65681" s="51" t="s">
        <v>70</v>
      </c>
      <c r="J65681" s="51" t="s">
        <v>462</v>
      </c>
      <c r="K65681" s="67" t="s">
        <v>110</v>
      </c>
      <c r="L65681" s="49" t="s">
        <v>412</v>
      </c>
      <c r="M65681" s="66">
        <v>41306</v>
      </c>
      <c r="O65681" s="50">
        <v>3278306</v>
      </c>
      <c r="Q65681"/>
      <c r="R65681"/>
      <c r="S65681" s="97"/>
    </row>
    <row r="65682" spans="5:19" x14ac:dyDescent="0.25">
      <c r="E65682" s="26">
        <v>71658960</v>
      </c>
      <c r="F65682" s="50" t="s">
        <v>534</v>
      </c>
      <c r="G65682" s="50" t="s">
        <v>8</v>
      </c>
      <c r="H65682" s="50" t="s">
        <v>104</v>
      </c>
      <c r="I65682" s="51" t="s">
        <v>92</v>
      </c>
      <c r="J65682" s="51" t="s">
        <v>462</v>
      </c>
      <c r="K65682" s="67" t="s">
        <v>557</v>
      </c>
      <c r="L65682" s="49" t="s">
        <v>411</v>
      </c>
      <c r="M65682" s="66">
        <v>44064</v>
      </c>
      <c r="O65682" s="50">
        <v>687504</v>
      </c>
      <c r="Q65682"/>
      <c r="R65682"/>
      <c r="S65682" s="97"/>
    </row>
    <row r="65683" spans="5:19" x14ac:dyDescent="0.25">
      <c r="E65683" s="26">
        <v>32463394</v>
      </c>
      <c r="F65683" s="50" t="s">
        <v>171</v>
      </c>
      <c r="G65683" s="50" t="s">
        <v>8</v>
      </c>
      <c r="H65683" s="50" t="s">
        <v>172</v>
      </c>
      <c r="I65683" s="51" t="s">
        <v>70</v>
      </c>
      <c r="J65683" s="51" t="s">
        <v>462</v>
      </c>
      <c r="K65683" s="67" t="s">
        <v>500</v>
      </c>
      <c r="L65683" s="49" t="s">
        <v>406</v>
      </c>
      <c r="M65683" s="66">
        <v>40604</v>
      </c>
      <c r="O65683" s="50">
        <v>5427952</v>
      </c>
      <c r="Q65683"/>
      <c r="R65683"/>
      <c r="S65683" s="97"/>
    </row>
    <row r="65684" spans="5:19" x14ac:dyDescent="0.25">
      <c r="E65684" s="26">
        <v>1036927926</v>
      </c>
      <c r="F65684" s="50" t="s">
        <v>535</v>
      </c>
      <c r="G65684" s="50" t="s">
        <v>8</v>
      </c>
      <c r="H65684" s="50" t="s">
        <v>550</v>
      </c>
      <c r="I65684" s="51" t="s">
        <v>70</v>
      </c>
      <c r="J65684" s="51" t="s">
        <v>462</v>
      </c>
      <c r="K65684" s="67" t="s">
        <v>80</v>
      </c>
      <c r="L65684" s="49" t="s">
        <v>404</v>
      </c>
      <c r="M65684" s="66">
        <v>43865</v>
      </c>
      <c r="O65684" s="50">
        <v>4125026</v>
      </c>
      <c r="Q65684"/>
      <c r="R65684"/>
      <c r="S65684" s="97"/>
    </row>
    <row r="65685" spans="5:19" x14ac:dyDescent="0.25">
      <c r="E65685" s="26">
        <v>1036929930</v>
      </c>
      <c r="F65685" s="50" t="s">
        <v>441</v>
      </c>
      <c r="G65685" s="50" t="s">
        <v>8</v>
      </c>
      <c r="H65685" s="50" t="s">
        <v>442</v>
      </c>
      <c r="I65685" s="51" t="s">
        <v>70</v>
      </c>
      <c r="J65685" s="51" t="s">
        <v>462</v>
      </c>
      <c r="K65685" s="67" t="s">
        <v>317</v>
      </c>
      <c r="L65685" s="49" t="s">
        <v>410</v>
      </c>
      <c r="M65685" s="66">
        <v>43122</v>
      </c>
      <c r="O65685" s="50">
        <v>4125026</v>
      </c>
      <c r="Q65685"/>
      <c r="R65685"/>
      <c r="S65685" s="97"/>
    </row>
    <row r="65686" spans="5:19" x14ac:dyDescent="0.25">
      <c r="E65686" s="26">
        <v>15354552</v>
      </c>
      <c r="F65686" s="50" t="s">
        <v>443</v>
      </c>
      <c r="G65686" s="50" t="s">
        <v>6</v>
      </c>
      <c r="H65686" s="50" t="s">
        <v>379</v>
      </c>
      <c r="I65686" s="51" t="s">
        <v>70</v>
      </c>
      <c r="J65686" s="51" t="s">
        <v>462</v>
      </c>
      <c r="K65686" s="67" t="s">
        <v>116</v>
      </c>
      <c r="L65686" s="49" t="s">
        <v>417</v>
      </c>
      <c r="M65686" s="66">
        <v>43116</v>
      </c>
      <c r="O65686" s="50">
        <v>3907920</v>
      </c>
      <c r="Q65686"/>
      <c r="R65686"/>
      <c r="S65686" s="97"/>
    </row>
    <row r="65687" spans="5:19" x14ac:dyDescent="0.25">
      <c r="E65687" s="26">
        <v>43507961</v>
      </c>
      <c r="F65687" s="50" t="s">
        <v>174</v>
      </c>
      <c r="G65687" s="50" t="s">
        <v>8</v>
      </c>
      <c r="H65687" s="50" t="s">
        <v>175</v>
      </c>
      <c r="I65687" s="51" t="s">
        <v>70</v>
      </c>
      <c r="J65687" s="51" t="s">
        <v>462</v>
      </c>
      <c r="K65687" s="67" t="s">
        <v>162</v>
      </c>
      <c r="L65687" s="49" t="s">
        <v>315</v>
      </c>
      <c r="M65687" s="66">
        <v>40028</v>
      </c>
      <c r="O65687" s="50">
        <v>4125036</v>
      </c>
      <c r="Q65687"/>
      <c r="R65687"/>
      <c r="S65687" s="97"/>
    </row>
    <row r="65688" spans="5:19" x14ac:dyDescent="0.25">
      <c r="E65688" s="26">
        <v>43463411</v>
      </c>
      <c r="F65688" s="50" t="s">
        <v>444</v>
      </c>
      <c r="G65688" s="50" t="s">
        <v>8</v>
      </c>
      <c r="H65688" s="50" t="s">
        <v>318</v>
      </c>
      <c r="I65688" s="51" t="s">
        <v>70</v>
      </c>
      <c r="J65688" s="51" t="s">
        <v>208</v>
      </c>
      <c r="K65688" s="67" t="s">
        <v>129</v>
      </c>
      <c r="L65688" s="49" t="s">
        <v>410</v>
      </c>
      <c r="M65688" s="66">
        <v>43101</v>
      </c>
      <c r="O65688" s="50">
        <v>4331500</v>
      </c>
      <c r="Q65688"/>
      <c r="R65688"/>
      <c r="S65688" s="97"/>
    </row>
    <row r="65689" spans="5:19" x14ac:dyDescent="0.25">
      <c r="E65689" s="26">
        <v>98629673</v>
      </c>
      <c r="F65689" s="50" t="s">
        <v>176</v>
      </c>
      <c r="G65689" s="50" t="s">
        <v>8</v>
      </c>
      <c r="H65689" s="50" t="s">
        <v>98</v>
      </c>
      <c r="I65689" s="51" t="s">
        <v>70</v>
      </c>
      <c r="J65689" s="51" t="s">
        <v>208</v>
      </c>
      <c r="K65689" s="67" t="s">
        <v>320</v>
      </c>
      <c r="L65689" s="49" t="s">
        <v>411</v>
      </c>
      <c r="M65689" s="66">
        <v>42552</v>
      </c>
      <c r="O65689" s="50">
        <v>5634268</v>
      </c>
      <c r="Q65689"/>
      <c r="R65689"/>
      <c r="S65689" s="97"/>
    </row>
    <row r="65690" spans="5:19" x14ac:dyDescent="0.25">
      <c r="E65690" s="26">
        <v>71364360</v>
      </c>
      <c r="F65690" s="50" t="s">
        <v>445</v>
      </c>
      <c r="G65690" s="50" t="s">
        <v>8</v>
      </c>
      <c r="H65690" s="50" t="s">
        <v>446</v>
      </c>
      <c r="I65690" s="51" t="s">
        <v>70</v>
      </c>
      <c r="J65690" s="51" t="s">
        <v>462</v>
      </c>
      <c r="K65690" s="67" t="s">
        <v>116</v>
      </c>
      <c r="L65690" s="49" t="s">
        <v>417</v>
      </c>
      <c r="M65690" s="66">
        <v>43122</v>
      </c>
      <c r="O65690" s="50">
        <v>5188848</v>
      </c>
      <c r="Q65690"/>
      <c r="R65690"/>
      <c r="S65690" s="97"/>
    </row>
    <row r="65691" spans="5:19" x14ac:dyDescent="0.25">
      <c r="E65691" s="26">
        <v>13720639</v>
      </c>
      <c r="F65691" s="50" t="s">
        <v>177</v>
      </c>
      <c r="G65691" s="50" t="s">
        <v>9</v>
      </c>
      <c r="H65691" s="50" t="s">
        <v>178</v>
      </c>
      <c r="I65691" s="51" t="s">
        <v>70</v>
      </c>
      <c r="J65691" s="51" t="s">
        <v>242</v>
      </c>
      <c r="K65691" s="67" t="s">
        <v>76</v>
      </c>
      <c r="L65691" s="49" t="s">
        <v>314</v>
      </c>
      <c r="M65691" s="66">
        <v>43831</v>
      </c>
      <c r="O65691" s="50">
        <v>5747192</v>
      </c>
      <c r="Q65691"/>
      <c r="R65691"/>
      <c r="S65691" s="97"/>
    </row>
    <row r="65692" spans="5:19" x14ac:dyDescent="0.25">
      <c r="E65692" s="26">
        <v>43479900</v>
      </c>
      <c r="F65692" s="50" t="s">
        <v>372</v>
      </c>
      <c r="G65692" s="50" t="s">
        <v>8</v>
      </c>
      <c r="H65692" s="50" t="s">
        <v>373</v>
      </c>
      <c r="I65692" s="51" t="s">
        <v>70</v>
      </c>
      <c r="J65692" s="51" t="s">
        <v>462</v>
      </c>
      <c r="K65692" s="67" t="s">
        <v>76</v>
      </c>
      <c r="L65692" s="49" t="s">
        <v>314</v>
      </c>
      <c r="M65692" s="66">
        <v>42751</v>
      </c>
      <c r="O65692" s="50">
        <v>4125240</v>
      </c>
      <c r="Q65692"/>
      <c r="R65692"/>
      <c r="S65692" s="97"/>
    </row>
    <row r="65693" spans="5:19" x14ac:dyDescent="0.25">
      <c r="E65693" s="26">
        <v>70697364</v>
      </c>
      <c r="F65693" s="50" t="s">
        <v>179</v>
      </c>
      <c r="G65693" s="50" t="s">
        <v>8</v>
      </c>
      <c r="H65693" s="50" t="s">
        <v>551</v>
      </c>
      <c r="I65693" s="51" t="s">
        <v>70</v>
      </c>
      <c r="J65693" s="51" t="s">
        <v>208</v>
      </c>
      <c r="K65693" s="67" t="s">
        <v>110</v>
      </c>
      <c r="L65693" s="49" t="s">
        <v>412</v>
      </c>
      <c r="M65693" s="66">
        <v>42736</v>
      </c>
      <c r="O65693" s="50">
        <v>4331504</v>
      </c>
      <c r="Q65693"/>
      <c r="R65693"/>
      <c r="S65693" s="97"/>
    </row>
    <row r="65694" spans="5:19" x14ac:dyDescent="0.25">
      <c r="E65694" s="26">
        <v>35113250</v>
      </c>
      <c r="F65694" s="50" t="s">
        <v>480</v>
      </c>
      <c r="G65694" s="50" t="s">
        <v>7</v>
      </c>
      <c r="H65694" s="50" t="s">
        <v>485</v>
      </c>
      <c r="I65694" s="51" t="s">
        <v>70</v>
      </c>
      <c r="J65694" s="51" t="s">
        <v>462</v>
      </c>
      <c r="K65694" s="67" t="s">
        <v>357</v>
      </c>
      <c r="L65694" s="49" t="s">
        <v>406</v>
      </c>
      <c r="M65694" s="66">
        <v>43500</v>
      </c>
      <c r="O65694" s="50">
        <v>3278308</v>
      </c>
      <c r="Q65694"/>
      <c r="R65694"/>
      <c r="S65694" s="97"/>
    </row>
    <row r="65695" spans="5:19" x14ac:dyDescent="0.25">
      <c r="E65695" s="26">
        <v>39454082</v>
      </c>
      <c r="F65695" s="50" t="s">
        <v>374</v>
      </c>
      <c r="G65695" s="50" t="s">
        <v>8</v>
      </c>
      <c r="H65695" s="50" t="s">
        <v>552</v>
      </c>
      <c r="I65695" s="51" t="s">
        <v>70</v>
      </c>
      <c r="J65695" s="51" t="s">
        <v>462</v>
      </c>
      <c r="K65695" s="67" t="s">
        <v>330</v>
      </c>
      <c r="L65695" s="49" t="s">
        <v>411</v>
      </c>
      <c r="M65695" s="66">
        <v>42761</v>
      </c>
      <c r="O65695" s="50">
        <v>4125026</v>
      </c>
      <c r="Q65695"/>
      <c r="R65695"/>
      <c r="S65695" s="97"/>
    </row>
    <row r="65696" spans="5:19" x14ac:dyDescent="0.25">
      <c r="E65696" s="26">
        <v>71110402</v>
      </c>
      <c r="F65696" s="50" t="s">
        <v>229</v>
      </c>
      <c r="G65696" s="50" t="s">
        <v>7</v>
      </c>
      <c r="H65696" s="50" t="s">
        <v>230</v>
      </c>
      <c r="I65696" s="51" t="s">
        <v>70</v>
      </c>
      <c r="J65696" s="51" t="s">
        <v>208</v>
      </c>
      <c r="K65696" s="67" t="s">
        <v>409</v>
      </c>
      <c r="L65696" s="49" t="s">
        <v>314</v>
      </c>
      <c r="M65696" s="66">
        <v>41290</v>
      </c>
      <c r="O65696" s="50">
        <v>3442414</v>
      </c>
      <c r="Q65696"/>
      <c r="R65696"/>
      <c r="S65696" s="97"/>
    </row>
    <row r="65697" spans="5:19" x14ac:dyDescent="0.25">
      <c r="E65697" s="26">
        <v>43254826</v>
      </c>
      <c r="F65697" s="50" t="s">
        <v>231</v>
      </c>
      <c r="G65697" s="50" t="s">
        <v>8</v>
      </c>
      <c r="H65697" s="50" t="s">
        <v>416</v>
      </c>
      <c r="I65697" s="51" t="s">
        <v>70</v>
      </c>
      <c r="J65697" s="51" t="s">
        <v>208</v>
      </c>
      <c r="K65697" s="67" t="s">
        <v>500</v>
      </c>
      <c r="L65697" s="49" t="s">
        <v>406</v>
      </c>
      <c r="M65697" s="66">
        <v>42005</v>
      </c>
      <c r="O65697" s="50">
        <v>4255430</v>
      </c>
      <c r="Q65697"/>
      <c r="R65697"/>
      <c r="S65697" s="97"/>
    </row>
    <row r="65698" spans="5:19" x14ac:dyDescent="0.25">
      <c r="E65698" s="26">
        <v>43492860</v>
      </c>
      <c r="F65698" s="50" t="s">
        <v>447</v>
      </c>
      <c r="G65698" s="50" t="s">
        <v>7</v>
      </c>
      <c r="H65698" s="50" t="s">
        <v>448</v>
      </c>
      <c r="I65698" s="51" t="s">
        <v>70</v>
      </c>
      <c r="J65698" s="51" t="s">
        <v>462</v>
      </c>
      <c r="K65698" s="67" t="s">
        <v>99</v>
      </c>
      <c r="L65698" s="49" t="s">
        <v>406</v>
      </c>
      <c r="M65698" s="66">
        <v>43486</v>
      </c>
      <c r="O65698" s="50">
        <v>3278308</v>
      </c>
      <c r="Q65698"/>
      <c r="R65698"/>
      <c r="S65698" s="97"/>
    </row>
    <row r="65699" spans="5:19" x14ac:dyDescent="0.25">
      <c r="E65699" s="26">
        <v>42799723</v>
      </c>
      <c r="F65699" s="50" t="s">
        <v>290</v>
      </c>
      <c r="G65699" s="50" t="s">
        <v>8</v>
      </c>
      <c r="H65699" s="50" t="s">
        <v>375</v>
      </c>
      <c r="I65699" s="51" t="s">
        <v>70</v>
      </c>
      <c r="J65699" s="51" t="s">
        <v>242</v>
      </c>
      <c r="K65699" s="67" t="s">
        <v>116</v>
      </c>
      <c r="L65699" s="49" t="s">
        <v>417</v>
      </c>
      <c r="M65699" s="66">
        <v>43466</v>
      </c>
      <c r="O65699" s="50">
        <v>4578400</v>
      </c>
      <c r="Q65699"/>
      <c r="R65699"/>
      <c r="S65699" s="97"/>
    </row>
    <row r="65700" spans="5:19" x14ac:dyDescent="0.25">
      <c r="E65700" s="26">
        <v>39454296</v>
      </c>
      <c r="F65700" s="50" t="s">
        <v>232</v>
      </c>
      <c r="G65700" s="50" t="s">
        <v>8</v>
      </c>
      <c r="H65700" s="50" t="s">
        <v>97</v>
      </c>
      <c r="I65700" s="51" t="s">
        <v>70</v>
      </c>
      <c r="J65700" s="51" t="s">
        <v>208</v>
      </c>
      <c r="K65700" s="67" t="s">
        <v>323</v>
      </c>
      <c r="L65700" s="49" t="s">
        <v>404</v>
      </c>
      <c r="M65700" s="66">
        <v>41290</v>
      </c>
      <c r="O65700" s="50">
        <v>5438794</v>
      </c>
      <c r="Q65700"/>
      <c r="R65700"/>
      <c r="S65700" s="97"/>
    </row>
    <row r="65701" spans="5:19" x14ac:dyDescent="0.25">
      <c r="E65701" s="26">
        <v>70724717</v>
      </c>
      <c r="F65701" s="50" t="s">
        <v>449</v>
      </c>
      <c r="G65701" s="50" t="s">
        <v>9</v>
      </c>
      <c r="H65701" s="50" t="s">
        <v>237</v>
      </c>
      <c r="I65701" s="51" t="s">
        <v>92</v>
      </c>
      <c r="J65701" s="51" t="s">
        <v>252</v>
      </c>
      <c r="K65701" s="67" t="s">
        <v>116</v>
      </c>
      <c r="L65701" s="49" t="s">
        <v>417</v>
      </c>
      <c r="M65701" s="66">
        <v>43843</v>
      </c>
      <c r="O65701" s="50">
        <v>2962480</v>
      </c>
      <c r="Q65701"/>
      <c r="R65701"/>
      <c r="S65701" s="97"/>
    </row>
    <row r="65702" spans="5:19" x14ac:dyDescent="0.25">
      <c r="E65702" s="26">
        <v>98773654</v>
      </c>
      <c r="F65702" s="50" t="s">
        <v>481</v>
      </c>
      <c r="G65702" s="50" t="s">
        <v>7</v>
      </c>
      <c r="H65702" s="50" t="s">
        <v>433</v>
      </c>
      <c r="I65702" s="51" t="s">
        <v>92</v>
      </c>
      <c r="J65702" s="51" t="s">
        <v>462</v>
      </c>
      <c r="K65702" s="67" t="s">
        <v>77</v>
      </c>
      <c r="L65702" s="49" t="s">
        <v>412</v>
      </c>
      <c r="M65702" s="66">
        <v>43843</v>
      </c>
      <c r="O65702" s="50">
        <v>1639156</v>
      </c>
      <c r="Q65702"/>
      <c r="R65702"/>
      <c r="S65702" s="97"/>
    </row>
    <row r="65703" spans="5:19" x14ac:dyDescent="0.25">
      <c r="E65703" s="26">
        <v>39180087</v>
      </c>
      <c r="F65703" s="50" t="s">
        <v>180</v>
      </c>
      <c r="G65703" s="50" t="s">
        <v>8</v>
      </c>
      <c r="H65703" s="50" t="s">
        <v>318</v>
      </c>
      <c r="I65703" s="51" t="s">
        <v>70</v>
      </c>
      <c r="J65703" s="51" t="s">
        <v>208</v>
      </c>
      <c r="K65703" s="67" t="s">
        <v>409</v>
      </c>
      <c r="L65703" s="49" t="s">
        <v>314</v>
      </c>
      <c r="M65703" s="66">
        <v>42736</v>
      </c>
      <c r="O65703" s="50">
        <v>4289128</v>
      </c>
      <c r="Q65703"/>
      <c r="R65703"/>
      <c r="S65703" s="97"/>
    </row>
    <row r="65704" spans="5:19" x14ac:dyDescent="0.25">
      <c r="E65704" s="26">
        <v>39188536</v>
      </c>
      <c r="F65704" s="50" t="s">
        <v>246</v>
      </c>
      <c r="G65704" s="50" t="s">
        <v>8</v>
      </c>
      <c r="H65704" s="50" t="s">
        <v>247</v>
      </c>
      <c r="I65704" s="51" t="s">
        <v>70</v>
      </c>
      <c r="J65704" s="51" t="s">
        <v>242</v>
      </c>
      <c r="K65704" s="67" t="s">
        <v>129</v>
      </c>
      <c r="L65704" s="49" t="s">
        <v>410</v>
      </c>
      <c r="M65704" s="66">
        <v>42005</v>
      </c>
      <c r="O65704" s="50">
        <v>4447588</v>
      </c>
      <c r="Q65704"/>
      <c r="R65704"/>
      <c r="S65704" s="97"/>
    </row>
    <row r="65705" spans="5:19" x14ac:dyDescent="0.25">
      <c r="E65705" s="26">
        <v>39457116</v>
      </c>
      <c r="F65705" s="50" t="s">
        <v>233</v>
      </c>
      <c r="G65705" s="50" t="s">
        <v>8</v>
      </c>
      <c r="H65705" s="50" t="s">
        <v>234</v>
      </c>
      <c r="I65705" s="51" t="s">
        <v>70</v>
      </c>
      <c r="J65705" s="51" t="s">
        <v>242</v>
      </c>
      <c r="K65705" s="67" t="s">
        <v>129</v>
      </c>
      <c r="L65705" s="49" t="s">
        <v>410</v>
      </c>
      <c r="M65705" s="66">
        <v>43101</v>
      </c>
      <c r="O65705" s="50">
        <v>4570016</v>
      </c>
      <c r="Q65705"/>
      <c r="R65705"/>
      <c r="S65705" s="97"/>
    </row>
    <row r="65706" spans="5:19" x14ac:dyDescent="0.25">
      <c r="E65706" s="26">
        <v>39441888</v>
      </c>
      <c r="F65706" s="50" t="s">
        <v>181</v>
      </c>
      <c r="G65706" s="50" t="s">
        <v>8</v>
      </c>
      <c r="H65706" s="50" t="s">
        <v>182</v>
      </c>
      <c r="I65706" s="51" t="s">
        <v>70</v>
      </c>
      <c r="J65706" s="51" t="s">
        <v>462</v>
      </c>
      <c r="K65706" s="67" t="s">
        <v>403</v>
      </c>
      <c r="L65706" s="49" t="s">
        <v>314</v>
      </c>
      <c r="M65706" s="66">
        <v>41297</v>
      </c>
      <c r="O65706" s="50">
        <v>5167456</v>
      </c>
      <c r="Q65706"/>
      <c r="R65706"/>
      <c r="S65706" s="97"/>
    </row>
    <row r="65707" spans="5:19" x14ac:dyDescent="0.25">
      <c r="E65707" s="26">
        <v>1036931341</v>
      </c>
      <c r="F65707" s="50" t="s">
        <v>450</v>
      </c>
      <c r="G65707" s="50" t="s">
        <v>6</v>
      </c>
      <c r="H65707" s="50" t="s">
        <v>133</v>
      </c>
      <c r="I65707" s="51" t="s">
        <v>70</v>
      </c>
      <c r="J65707" s="51" t="s">
        <v>462</v>
      </c>
      <c r="K65707" s="67" t="s">
        <v>100</v>
      </c>
      <c r="L65707" s="49" t="s">
        <v>411</v>
      </c>
      <c r="M65707" s="66">
        <v>43843</v>
      </c>
      <c r="O65707" s="50">
        <v>2605280</v>
      </c>
      <c r="Q65707"/>
      <c r="R65707"/>
      <c r="S65707" s="97"/>
    </row>
    <row r="65708" spans="5:19" x14ac:dyDescent="0.25">
      <c r="E65708" s="26">
        <v>15379156</v>
      </c>
      <c r="F65708" s="50" t="s">
        <v>183</v>
      </c>
      <c r="G65708" s="50" t="s">
        <v>8</v>
      </c>
      <c r="H65708" s="50" t="s">
        <v>161</v>
      </c>
      <c r="I65708" s="51" t="s">
        <v>70</v>
      </c>
      <c r="J65708" s="51" t="s">
        <v>462</v>
      </c>
      <c r="K65708" s="67" t="s">
        <v>162</v>
      </c>
      <c r="L65708" s="49" t="s">
        <v>315</v>
      </c>
      <c r="M65708" s="66">
        <v>38460</v>
      </c>
      <c r="O65708" s="50">
        <v>4177070</v>
      </c>
      <c r="Q65708"/>
      <c r="R65708"/>
      <c r="S65708" s="97"/>
    </row>
    <row r="65709" spans="5:19" x14ac:dyDescent="0.25">
      <c r="E65709" s="26">
        <v>39434920</v>
      </c>
      <c r="F65709" s="50" t="s">
        <v>184</v>
      </c>
      <c r="G65709" s="50" t="s">
        <v>7</v>
      </c>
      <c r="H65709" s="50" t="s">
        <v>185</v>
      </c>
      <c r="I65709" s="51" t="s">
        <v>70</v>
      </c>
      <c r="J65709" s="51" t="s">
        <v>462</v>
      </c>
      <c r="K65709" s="67" t="s">
        <v>99</v>
      </c>
      <c r="L65709" s="49" t="s">
        <v>406</v>
      </c>
      <c r="M65709" s="66">
        <v>42023</v>
      </c>
      <c r="O65709" s="50">
        <v>3278308</v>
      </c>
      <c r="Q65709"/>
      <c r="R65709"/>
      <c r="S65709" s="97"/>
    </row>
    <row r="65710" spans="5:19" x14ac:dyDescent="0.25">
      <c r="E65710" s="26">
        <v>15354177</v>
      </c>
      <c r="F65710" s="50" t="s">
        <v>248</v>
      </c>
      <c r="G65710" s="50" t="s">
        <v>8</v>
      </c>
      <c r="H65710" s="50" t="s">
        <v>94</v>
      </c>
      <c r="I65710" s="51" t="s">
        <v>70</v>
      </c>
      <c r="J65710" s="51" t="s">
        <v>252</v>
      </c>
      <c r="K65710" s="67" t="s">
        <v>320</v>
      </c>
      <c r="L65710" s="49" t="s">
        <v>411</v>
      </c>
      <c r="M65710" s="66">
        <v>42736</v>
      </c>
      <c r="O65710" s="50">
        <v>6061624</v>
      </c>
      <c r="Q65710"/>
      <c r="R65710"/>
      <c r="S65710" s="97"/>
    </row>
    <row r="65711" spans="5:19" x14ac:dyDescent="0.25">
      <c r="E65711" s="26">
        <v>42842270</v>
      </c>
      <c r="F65711" s="50" t="s">
        <v>186</v>
      </c>
      <c r="G65711" s="50" t="s">
        <v>9</v>
      </c>
      <c r="H65711" s="50" t="s">
        <v>376</v>
      </c>
      <c r="I65711" s="51" t="s">
        <v>70</v>
      </c>
      <c r="J65711" s="51" t="s">
        <v>242</v>
      </c>
      <c r="K65711" s="67" t="s">
        <v>76</v>
      </c>
      <c r="L65711" s="49" t="s">
        <v>314</v>
      </c>
      <c r="M65711" s="66">
        <v>43831</v>
      </c>
      <c r="O65711" s="50">
        <v>5746904</v>
      </c>
      <c r="Q65711"/>
      <c r="R65711"/>
      <c r="S65711" s="97"/>
    </row>
    <row r="65712" spans="5:19" x14ac:dyDescent="0.25">
      <c r="E65712" s="26">
        <v>39441966</v>
      </c>
      <c r="F65712" s="50" t="s">
        <v>235</v>
      </c>
      <c r="G65712" s="50" t="s">
        <v>8</v>
      </c>
      <c r="H65712" s="50" t="s">
        <v>97</v>
      </c>
      <c r="I65712" s="51" t="s">
        <v>70</v>
      </c>
      <c r="J65712" s="51" t="s">
        <v>242</v>
      </c>
      <c r="K65712" s="67" t="s">
        <v>323</v>
      </c>
      <c r="L65712" s="49" t="s">
        <v>404</v>
      </c>
      <c r="M65712" s="66">
        <v>42552</v>
      </c>
      <c r="O65712" s="50">
        <v>4447596</v>
      </c>
      <c r="Q65712"/>
      <c r="R65712"/>
      <c r="S65712" s="97"/>
    </row>
    <row r="65713" spans="5:19" x14ac:dyDescent="0.25">
      <c r="E65713" s="26">
        <v>15436574</v>
      </c>
      <c r="F65713" s="50" t="s">
        <v>187</v>
      </c>
      <c r="G65713" s="50" t="s">
        <v>8</v>
      </c>
      <c r="H65713" s="50" t="s">
        <v>318</v>
      </c>
      <c r="I65713" s="51" t="s">
        <v>92</v>
      </c>
      <c r="J65713" s="51" t="s">
        <v>462</v>
      </c>
      <c r="K65713" s="67" t="s">
        <v>354</v>
      </c>
      <c r="L65713" s="49" t="s">
        <v>411</v>
      </c>
      <c r="M65713" s="66">
        <v>42064</v>
      </c>
      <c r="O65713" s="50">
        <v>4125028</v>
      </c>
      <c r="Q65713"/>
      <c r="R65713"/>
      <c r="S65713" s="97"/>
    </row>
    <row r="65714" spans="5:19" x14ac:dyDescent="0.25">
      <c r="E65714" s="26">
        <v>1096240077</v>
      </c>
      <c r="F65714" s="50" t="s">
        <v>536</v>
      </c>
      <c r="G65714" s="50" t="s">
        <v>7</v>
      </c>
      <c r="H65714" s="50" t="s">
        <v>553</v>
      </c>
      <c r="I65714" s="51" t="s">
        <v>92</v>
      </c>
      <c r="J65714" s="51" t="s">
        <v>462</v>
      </c>
      <c r="K65714" s="67" t="s">
        <v>100</v>
      </c>
      <c r="L65714" s="49" t="s">
        <v>411</v>
      </c>
      <c r="M65714" s="66">
        <v>44044</v>
      </c>
      <c r="O65714" s="50">
        <v>1803069</v>
      </c>
      <c r="Q65714"/>
      <c r="R65714"/>
      <c r="S65714" s="97"/>
    </row>
    <row r="65715" spans="5:19" x14ac:dyDescent="0.25">
      <c r="E65715" s="26">
        <v>42876082</v>
      </c>
      <c r="F65715" s="50" t="s">
        <v>377</v>
      </c>
      <c r="G65715" s="50" t="s">
        <v>8</v>
      </c>
      <c r="H65715" s="50" t="s">
        <v>318</v>
      </c>
      <c r="I65715" s="51" t="s">
        <v>70</v>
      </c>
      <c r="J65715" s="51" t="s">
        <v>462</v>
      </c>
      <c r="K65715" s="67" t="s">
        <v>129</v>
      </c>
      <c r="L65715" s="49" t="s">
        <v>410</v>
      </c>
      <c r="M65715" s="66">
        <v>35639</v>
      </c>
      <c r="O65715" s="50">
        <v>5536510</v>
      </c>
      <c r="Q65715"/>
      <c r="R65715"/>
      <c r="S65715" s="97"/>
    </row>
    <row r="65716" spans="5:19" x14ac:dyDescent="0.25">
      <c r="E65716" s="26">
        <v>39455741</v>
      </c>
      <c r="F65716" s="50" t="s">
        <v>189</v>
      </c>
      <c r="G65716" s="50" t="s">
        <v>8</v>
      </c>
      <c r="H65716" s="50" t="s">
        <v>318</v>
      </c>
      <c r="I65716" s="51" t="s">
        <v>70</v>
      </c>
      <c r="J65716" s="51" t="s">
        <v>208</v>
      </c>
      <c r="K65716" s="67" t="s">
        <v>110</v>
      </c>
      <c r="L65716" s="49" t="s">
        <v>412</v>
      </c>
      <c r="M65716" s="66">
        <v>42736</v>
      </c>
      <c r="O65716" s="50">
        <v>4331280</v>
      </c>
      <c r="Q65716"/>
      <c r="R65716"/>
      <c r="S65716" s="97"/>
    </row>
    <row r="65717" spans="5:19" x14ac:dyDescent="0.25">
      <c r="E65717" s="26">
        <v>1098672242</v>
      </c>
      <c r="F65717" s="50" t="s">
        <v>190</v>
      </c>
      <c r="G65717" s="50" t="s">
        <v>8</v>
      </c>
      <c r="H65717" s="50" t="s">
        <v>97</v>
      </c>
      <c r="I65717" s="51" t="s">
        <v>70</v>
      </c>
      <c r="J65717" s="51" t="s">
        <v>208</v>
      </c>
      <c r="K65717" s="67" t="s">
        <v>323</v>
      </c>
      <c r="L65717" s="49" t="s">
        <v>404</v>
      </c>
      <c r="M65717" s="66">
        <v>43466</v>
      </c>
      <c r="O65717" s="50">
        <v>4331504</v>
      </c>
      <c r="Q65717"/>
      <c r="R65717"/>
      <c r="S65717" s="97"/>
    </row>
    <row r="65718" spans="5:19" ht="30" x14ac:dyDescent="0.25">
      <c r="E65718" s="13">
        <v>43618311</v>
      </c>
      <c r="F65718" s="16" t="s">
        <v>378</v>
      </c>
      <c r="G65718" s="16" t="s">
        <v>8</v>
      </c>
      <c r="H65718" s="14" t="s">
        <v>318</v>
      </c>
      <c r="I65718" s="14" t="s">
        <v>70</v>
      </c>
      <c r="J65718" s="14" t="s">
        <v>462</v>
      </c>
      <c r="K65718" s="15" t="s">
        <v>320</v>
      </c>
      <c r="L65718" s="49" t="s">
        <v>411</v>
      </c>
      <c r="M65718" s="66">
        <v>42430</v>
      </c>
      <c r="O65718" s="50">
        <v>4125028</v>
      </c>
      <c r="Q65718"/>
      <c r="R65718"/>
      <c r="S65718" s="97"/>
    </row>
    <row r="65719" spans="5:19" x14ac:dyDescent="0.25">
      <c r="E65719" s="13">
        <v>15427250</v>
      </c>
      <c r="F65719" s="50" t="s">
        <v>236</v>
      </c>
      <c r="G65719" s="50" t="s">
        <v>9</v>
      </c>
      <c r="H65719" s="50" t="s">
        <v>237</v>
      </c>
      <c r="I65719" s="68" t="s">
        <v>70</v>
      </c>
      <c r="J65719" s="68" t="s">
        <v>208</v>
      </c>
      <c r="K65719" s="69" t="s">
        <v>116</v>
      </c>
      <c r="L65719" s="49" t="s">
        <v>417</v>
      </c>
      <c r="M65719" s="66">
        <v>35136</v>
      </c>
      <c r="O65719" s="50">
        <v>5653548</v>
      </c>
      <c r="Q65719"/>
      <c r="R65719"/>
      <c r="S65719" s="97"/>
    </row>
    <row r="65720" spans="5:19" x14ac:dyDescent="0.25">
      <c r="E65720" s="13">
        <v>98547460</v>
      </c>
      <c r="F65720" s="50" t="s">
        <v>238</v>
      </c>
      <c r="G65720" s="50" t="s">
        <v>8</v>
      </c>
      <c r="H65720" s="50" t="s">
        <v>239</v>
      </c>
      <c r="I65720" s="70" t="s">
        <v>92</v>
      </c>
      <c r="J65720" s="70" t="s">
        <v>242</v>
      </c>
      <c r="K65720" s="69" t="s">
        <v>76</v>
      </c>
      <c r="L65720" s="49" t="s">
        <v>314</v>
      </c>
      <c r="M65720" s="66">
        <v>42552</v>
      </c>
      <c r="O65720" s="50">
        <v>2289202</v>
      </c>
      <c r="Q65720"/>
      <c r="R65720"/>
      <c r="S65720" s="97"/>
    </row>
    <row r="65721" spans="5:19" x14ac:dyDescent="0.25">
      <c r="E65721" s="13">
        <v>38856966</v>
      </c>
      <c r="F65721" s="50" t="s">
        <v>452</v>
      </c>
      <c r="G65721" s="50" t="s">
        <v>8</v>
      </c>
      <c r="H65721" s="50" t="s">
        <v>453</v>
      </c>
      <c r="I65721" s="70" t="s">
        <v>70</v>
      </c>
      <c r="J65721" s="68" t="s">
        <v>208</v>
      </c>
      <c r="K65721" s="67" t="s">
        <v>403</v>
      </c>
      <c r="L65721" s="49" t="s">
        <v>314</v>
      </c>
      <c r="M65721" s="66">
        <v>43466</v>
      </c>
      <c r="O65721" s="50">
        <v>4331280</v>
      </c>
      <c r="Q65721"/>
      <c r="R65721"/>
      <c r="S65721" s="97"/>
    </row>
    <row r="65722" spans="5:19" x14ac:dyDescent="0.25">
      <c r="E65722" s="13">
        <v>15435324</v>
      </c>
      <c r="F65722" s="50" t="s">
        <v>454</v>
      </c>
      <c r="G65722" s="50" t="s">
        <v>8</v>
      </c>
      <c r="H65722" s="50" t="s">
        <v>365</v>
      </c>
      <c r="I65722" s="70" t="s">
        <v>70</v>
      </c>
      <c r="J65722" s="61" t="s">
        <v>208</v>
      </c>
      <c r="K65722" s="71" t="s">
        <v>129</v>
      </c>
      <c r="L65722" s="49" t="s">
        <v>410</v>
      </c>
      <c r="M65722" s="66">
        <v>43831</v>
      </c>
      <c r="O65722" s="50">
        <v>4323346</v>
      </c>
      <c r="Q65722"/>
      <c r="R65722"/>
      <c r="S65722" s="97"/>
    </row>
    <row r="65723" spans="5:19" x14ac:dyDescent="0.25">
      <c r="E65723" s="13">
        <v>15386977</v>
      </c>
      <c r="F65723" s="50" t="s">
        <v>455</v>
      </c>
      <c r="G65723" s="50" t="s">
        <v>9</v>
      </c>
      <c r="H65723" s="50" t="s">
        <v>456</v>
      </c>
      <c r="I65723" s="51" t="s">
        <v>92</v>
      </c>
      <c r="J65723" s="51" t="s">
        <v>462</v>
      </c>
      <c r="K65723" s="49" t="s">
        <v>116</v>
      </c>
      <c r="L65723" s="49" t="s">
        <v>417</v>
      </c>
      <c r="M65723" s="66">
        <v>43151</v>
      </c>
      <c r="O65723" s="50">
        <v>1178944</v>
      </c>
      <c r="Q65723"/>
      <c r="R65723"/>
      <c r="S65723" s="97"/>
    </row>
    <row r="65724" spans="5:19" x14ac:dyDescent="0.25">
      <c r="E65724" s="13">
        <v>21954098</v>
      </c>
      <c r="F65724" s="50" t="s">
        <v>191</v>
      </c>
      <c r="G65724" s="50" t="s">
        <v>8</v>
      </c>
      <c r="H65724" s="50" t="s">
        <v>416</v>
      </c>
      <c r="I65724" s="51" t="s">
        <v>70</v>
      </c>
      <c r="J65724" s="51" t="s">
        <v>462</v>
      </c>
      <c r="K65724" s="49" t="s">
        <v>500</v>
      </c>
      <c r="L65724" s="49" t="s">
        <v>406</v>
      </c>
      <c r="M65724" s="66">
        <v>41093</v>
      </c>
      <c r="O65724" s="50">
        <v>4125026</v>
      </c>
      <c r="Q65724"/>
      <c r="R65724"/>
      <c r="S65724" s="97"/>
    </row>
    <row r="65725" spans="5:19" x14ac:dyDescent="0.25">
      <c r="E65725" s="13">
        <v>43715295</v>
      </c>
      <c r="F65725" s="50" t="s">
        <v>192</v>
      </c>
      <c r="G65725" s="50" t="s">
        <v>8</v>
      </c>
      <c r="H65725" s="50" t="s">
        <v>318</v>
      </c>
      <c r="I65725" s="51" t="s">
        <v>70</v>
      </c>
      <c r="J65725" s="51" t="s">
        <v>462</v>
      </c>
      <c r="K65725" s="49" t="s">
        <v>357</v>
      </c>
      <c r="L65725" s="49" t="s">
        <v>406</v>
      </c>
      <c r="M65725" s="66">
        <v>42051</v>
      </c>
      <c r="O65725" s="50">
        <v>5167138</v>
      </c>
      <c r="Q65725"/>
      <c r="R65725"/>
      <c r="S65725" s="97"/>
    </row>
    <row r="65726" spans="5:19" x14ac:dyDescent="0.25">
      <c r="E65726" s="13">
        <v>15383588</v>
      </c>
      <c r="F65726" s="50" t="s">
        <v>193</v>
      </c>
      <c r="G65726" s="50" t="s">
        <v>8</v>
      </c>
      <c r="H65726" s="50" t="s">
        <v>104</v>
      </c>
      <c r="I65726" s="51" t="s">
        <v>70</v>
      </c>
      <c r="J65726" s="51" t="s">
        <v>242</v>
      </c>
      <c r="K65726" s="49" t="s">
        <v>354</v>
      </c>
      <c r="L65726" s="49" t="s">
        <v>411</v>
      </c>
      <c r="M65726" s="66">
        <v>43831</v>
      </c>
      <c r="O65726" s="50">
        <v>4568906</v>
      </c>
      <c r="Q65726"/>
      <c r="R65726"/>
      <c r="S65726" s="97"/>
    </row>
    <row r="65727" spans="5:19" x14ac:dyDescent="0.25">
      <c r="E65727" s="13">
        <v>70784767</v>
      </c>
      <c r="F65727" s="50" t="s">
        <v>249</v>
      </c>
      <c r="G65727" s="50" t="s">
        <v>8</v>
      </c>
      <c r="H65727" s="50" t="s">
        <v>250</v>
      </c>
      <c r="I65727" s="51" t="s">
        <v>70</v>
      </c>
      <c r="J65727" s="51" t="s">
        <v>252</v>
      </c>
      <c r="K65727" s="49" t="s">
        <v>116</v>
      </c>
      <c r="L65727" s="49" t="s">
        <v>417</v>
      </c>
      <c r="M65727" s="66">
        <v>42736</v>
      </c>
      <c r="O65727" s="50">
        <v>5687284</v>
      </c>
      <c r="Q65727"/>
      <c r="R65727"/>
      <c r="S65727" s="97"/>
    </row>
    <row r="65728" spans="5:19" x14ac:dyDescent="0.25">
      <c r="E65728" s="13">
        <v>39193472</v>
      </c>
      <c r="F65728" s="50" t="s">
        <v>194</v>
      </c>
      <c r="G65728" s="50" t="s">
        <v>8</v>
      </c>
      <c r="H65728" s="50" t="s">
        <v>457</v>
      </c>
      <c r="I65728" s="51" t="s">
        <v>70</v>
      </c>
      <c r="J65728" s="51" t="s">
        <v>462</v>
      </c>
      <c r="K65728" s="49" t="s">
        <v>100</v>
      </c>
      <c r="L65728" s="49" t="s">
        <v>411</v>
      </c>
      <c r="M65728" s="66">
        <v>41827</v>
      </c>
      <c r="O65728" s="50">
        <v>4125026</v>
      </c>
      <c r="Q65728"/>
      <c r="R65728"/>
      <c r="S65728" s="97"/>
    </row>
    <row r="65729" spans="5:19" x14ac:dyDescent="0.25">
      <c r="E65729" s="13">
        <v>42865222</v>
      </c>
      <c r="F65729" s="50" t="s">
        <v>537</v>
      </c>
      <c r="G65729" s="50" t="s">
        <v>6</v>
      </c>
      <c r="H65729" s="50" t="s">
        <v>554</v>
      </c>
      <c r="I65729" s="51" t="s">
        <v>70</v>
      </c>
      <c r="J65729" s="51" t="s">
        <v>462</v>
      </c>
      <c r="K65729" s="49" t="s">
        <v>559</v>
      </c>
      <c r="L65729" s="49" t="s">
        <v>561</v>
      </c>
      <c r="M65729" s="66" t="s">
        <v>563</v>
      </c>
      <c r="O65729" s="50">
        <v>2605280</v>
      </c>
      <c r="Q65729"/>
      <c r="R65729"/>
      <c r="S65729" s="97"/>
    </row>
    <row r="65730" spans="5:19" x14ac:dyDescent="0.25">
      <c r="E65730" s="13">
        <v>70755886</v>
      </c>
      <c r="F65730" s="50" t="s">
        <v>251</v>
      </c>
      <c r="G65730" s="50" t="s">
        <v>9</v>
      </c>
      <c r="H65730" s="50" t="s">
        <v>497</v>
      </c>
      <c r="I65730" s="51" t="s">
        <v>70</v>
      </c>
      <c r="J65730" s="51" t="s">
        <v>252</v>
      </c>
      <c r="K65730" s="49" t="s">
        <v>366</v>
      </c>
      <c r="L65730" s="49" t="s">
        <v>410</v>
      </c>
      <c r="M65730" s="66">
        <v>42552</v>
      </c>
      <c r="O65730" s="50">
        <v>5786832</v>
      </c>
      <c r="Q65730"/>
      <c r="R65730"/>
      <c r="S65730" s="97"/>
    </row>
    <row r="65731" spans="5:19" x14ac:dyDescent="0.25">
      <c r="E65731" s="13">
        <v>1017132733</v>
      </c>
      <c r="F65731" s="50" t="s">
        <v>458</v>
      </c>
      <c r="G65731" s="50" t="s">
        <v>6</v>
      </c>
      <c r="H65731" s="50" t="s">
        <v>173</v>
      </c>
      <c r="I65731" s="51" t="s">
        <v>70</v>
      </c>
      <c r="J65731" s="51" t="s">
        <v>462</v>
      </c>
      <c r="K65731" s="49" t="s">
        <v>77</v>
      </c>
      <c r="L65731" s="49" t="s">
        <v>412</v>
      </c>
      <c r="M65731" s="66">
        <v>43136</v>
      </c>
      <c r="O65731" s="50">
        <v>2605280</v>
      </c>
      <c r="Q65731"/>
      <c r="R65731"/>
      <c r="S65731" s="97"/>
    </row>
    <row r="65732" spans="5:19" x14ac:dyDescent="0.25">
      <c r="E65732" s="13">
        <v>71625202</v>
      </c>
      <c r="F65732" s="50" t="s">
        <v>195</v>
      </c>
      <c r="G65732" s="50" t="s">
        <v>7</v>
      </c>
      <c r="H65732" s="50" t="s">
        <v>498</v>
      </c>
      <c r="I65732" s="51" t="s">
        <v>70</v>
      </c>
      <c r="J65732" s="51" t="s">
        <v>462</v>
      </c>
      <c r="K65732" s="49" t="s">
        <v>162</v>
      </c>
      <c r="L65732" s="49" t="s">
        <v>315</v>
      </c>
      <c r="M65732" s="66">
        <v>38033</v>
      </c>
      <c r="O65732" s="50">
        <v>3278476</v>
      </c>
      <c r="Q65732"/>
      <c r="R65732"/>
      <c r="S65732" s="97"/>
    </row>
    <row r="65733" spans="5:19" x14ac:dyDescent="0.25">
      <c r="E65733" s="13">
        <v>15441638</v>
      </c>
      <c r="F65733" s="50" t="s">
        <v>380</v>
      </c>
      <c r="G65733" s="50" t="s">
        <v>8</v>
      </c>
      <c r="H65733" s="50" t="s">
        <v>98</v>
      </c>
      <c r="I65733" s="51" t="s">
        <v>70</v>
      </c>
      <c r="J65733" s="51" t="s">
        <v>462</v>
      </c>
      <c r="K65733" s="49" t="s">
        <v>409</v>
      </c>
      <c r="L65733" s="49" t="s">
        <v>314</v>
      </c>
      <c r="M65733" s="66">
        <v>42566</v>
      </c>
      <c r="O65733" s="50">
        <v>4125028</v>
      </c>
      <c r="Q65733"/>
      <c r="R65733"/>
      <c r="S65733" s="97"/>
    </row>
    <row r="65734" spans="5:19" x14ac:dyDescent="0.25">
      <c r="E65734" s="26">
        <v>43732618</v>
      </c>
      <c r="F65734" s="50" t="s">
        <v>196</v>
      </c>
      <c r="G65734" s="50" t="s">
        <v>8</v>
      </c>
      <c r="H65734" s="50" t="s">
        <v>197</v>
      </c>
      <c r="I65734" s="51" t="s">
        <v>70</v>
      </c>
      <c r="J65734" s="51" t="s">
        <v>208</v>
      </c>
      <c r="K65734" s="49" t="s">
        <v>409</v>
      </c>
      <c r="L65734" s="49" t="s">
        <v>314</v>
      </c>
      <c r="M65734" s="66">
        <v>42552</v>
      </c>
      <c r="O65734" s="50">
        <v>6026690</v>
      </c>
      <c r="Q65734"/>
      <c r="R65734"/>
      <c r="S65734" s="97"/>
    </row>
    <row r="65735" spans="5:19" x14ac:dyDescent="0.25">
      <c r="E65735" s="26">
        <v>15444673</v>
      </c>
      <c r="F65735" s="50" t="s">
        <v>198</v>
      </c>
      <c r="G65735" s="50" t="s">
        <v>8</v>
      </c>
      <c r="H65735" s="50" t="s">
        <v>381</v>
      </c>
      <c r="I65735" s="51" t="s">
        <v>70</v>
      </c>
      <c r="J65735" s="51" t="s">
        <v>208</v>
      </c>
      <c r="K65735" s="49" t="s">
        <v>317</v>
      </c>
      <c r="L65735" s="49" t="s">
        <v>410</v>
      </c>
      <c r="M65735" s="66">
        <v>43466</v>
      </c>
      <c r="O65735" s="50">
        <v>4331282</v>
      </c>
      <c r="Q65735"/>
      <c r="R65735"/>
      <c r="S65735" s="97"/>
    </row>
    <row r="65736" spans="5:19" x14ac:dyDescent="0.25">
      <c r="E65736" s="26">
        <v>43983685</v>
      </c>
      <c r="F65736" s="50" t="s">
        <v>382</v>
      </c>
      <c r="G65736" s="50" t="s">
        <v>8</v>
      </c>
      <c r="H65736" s="50" t="s">
        <v>499</v>
      </c>
      <c r="I65736" s="51" t="s">
        <v>70</v>
      </c>
      <c r="J65736" s="51" t="s">
        <v>208</v>
      </c>
      <c r="K65736" s="49" t="s">
        <v>317</v>
      </c>
      <c r="L65736" s="49" t="s">
        <v>410</v>
      </c>
      <c r="M65736" s="66">
        <v>42736</v>
      </c>
      <c r="O65736" s="50">
        <v>5634060</v>
      </c>
      <c r="Q65736"/>
      <c r="R65736"/>
      <c r="S65736" s="97"/>
    </row>
    <row r="65737" spans="5:19" x14ac:dyDescent="0.25">
      <c r="E65737" s="26">
        <v>98639500</v>
      </c>
      <c r="F65737" s="50" t="s">
        <v>538</v>
      </c>
      <c r="G65737" s="50" t="s">
        <v>7</v>
      </c>
      <c r="H65737" s="50" t="s">
        <v>555</v>
      </c>
      <c r="I65737" s="51" t="s">
        <v>70</v>
      </c>
      <c r="J65737" s="51" t="s">
        <v>462</v>
      </c>
      <c r="K65737" s="49" t="s">
        <v>409</v>
      </c>
      <c r="L65737" s="49" t="s">
        <v>314</v>
      </c>
      <c r="M65737" s="66">
        <v>44044</v>
      </c>
      <c r="O65737" s="50">
        <v>3715418</v>
      </c>
      <c r="Q65737"/>
      <c r="R65737"/>
      <c r="S65737" s="97"/>
    </row>
    <row r="65738" spans="5:19" x14ac:dyDescent="0.25">
      <c r="E65738" s="26">
        <v>42840180</v>
      </c>
      <c r="F65738" s="50" t="s">
        <v>199</v>
      </c>
      <c r="G65738" s="50" t="s">
        <v>8</v>
      </c>
      <c r="H65738" s="50" t="s">
        <v>200</v>
      </c>
      <c r="I65738" s="51" t="s">
        <v>70</v>
      </c>
      <c r="J65738" s="51" t="s">
        <v>208</v>
      </c>
      <c r="K65738" s="49" t="s">
        <v>323</v>
      </c>
      <c r="L65738" s="49" t="s">
        <v>404</v>
      </c>
      <c r="M65738" s="66">
        <v>43831</v>
      </c>
      <c r="O65738" s="50">
        <v>4323568</v>
      </c>
      <c r="Q65738"/>
      <c r="R65738"/>
      <c r="S65738" s="97"/>
    </row>
    <row r="65739" spans="5:19" x14ac:dyDescent="0.25">
      <c r="E65739" s="26">
        <v>37861713</v>
      </c>
      <c r="F65739" s="50" t="s">
        <v>201</v>
      </c>
      <c r="G65739" s="50" t="s">
        <v>9</v>
      </c>
      <c r="H65739" s="50" t="s">
        <v>178</v>
      </c>
      <c r="I65739" s="51" t="s">
        <v>70</v>
      </c>
      <c r="J65739" s="51" t="s">
        <v>242</v>
      </c>
      <c r="K65739" s="49" t="s">
        <v>409</v>
      </c>
      <c r="L65739" s="49" t="s">
        <v>314</v>
      </c>
      <c r="M65739" s="66">
        <v>43831</v>
      </c>
      <c r="O65739" s="50">
        <v>5746896</v>
      </c>
      <c r="Q65739"/>
      <c r="R65739"/>
      <c r="S65739" s="97"/>
    </row>
    <row r="65740" spans="5:19" x14ac:dyDescent="0.25">
      <c r="E65740" s="26">
        <v>63548366</v>
      </c>
      <c r="F65740" s="50" t="s">
        <v>459</v>
      </c>
      <c r="G65740" s="50" t="s">
        <v>8</v>
      </c>
      <c r="H65740" s="50" t="s">
        <v>460</v>
      </c>
      <c r="I65740" s="51" t="s">
        <v>92</v>
      </c>
      <c r="J65740" s="51" t="s">
        <v>208</v>
      </c>
      <c r="K65740" s="49" t="s">
        <v>317</v>
      </c>
      <c r="L65740" s="49" t="s">
        <v>410</v>
      </c>
      <c r="M65740" s="66">
        <v>43466</v>
      </c>
      <c r="O65740" s="50">
        <v>2165640</v>
      </c>
      <c r="Q65740"/>
      <c r="R65740"/>
      <c r="S65740" s="97"/>
    </row>
    <row r="65741" spans="5:19" x14ac:dyDescent="0.25">
      <c r="E65741" s="26">
        <v>1036396499</v>
      </c>
      <c r="F65741" s="50" t="s">
        <v>461</v>
      </c>
      <c r="G65741" s="50" t="s">
        <v>8</v>
      </c>
      <c r="H65741" s="50" t="s">
        <v>136</v>
      </c>
      <c r="I65741" s="51" t="s">
        <v>70</v>
      </c>
      <c r="J65741" s="51" t="s">
        <v>462</v>
      </c>
      <c r="K65741" s="49" t="s">
        <v>317</v>
      </c>
      <c r="L65741" s="49" t="s">
        <v>410</v>
      </c>
      <c r="M65741" s="66">
        <v>43122</v>
      </c>
      <c r="O65741" s="50">
        <v>4125026</v>
      </c>
      <c r="Q65741"/>
      <c r="R65741"/>
      <c r="S65741" s="97"/>
    </row>
    <row r="65742" spans="5:19" x14ac:dyDescent="0.25">
      <c r="E65742" s="26">
        <v>51749975</v>
      </c>
      <c r="F65742" s="50" t="s">
        <v>241</v>
      </c>
      <c r="G65742" s="50" t="s">
        <v>8</v>
      </c>
      <c r="H65742" s="50" t="s">
        <v>146</v>
      </c>
      <c r="I65742" s="51" t="s">
        <v>70</v>
      </c>
      <c r="J65742" s="51" t="s">
        <v>242</v>
      </c>
      <c r="K65742" s="49" t="s">
        <v>500</v>
      </c>
      <c r="L65742" s="49" t="s">
        <v>406</v>
      </c>
      <c r="M65742" s="66">
        <v>43101</v>
      </c>
      <c r="O65742" s="50">
        <v>4578404</v>
      </c>
      <c r="Q65742"/>
      <c r="R65742"/>
      <c r="S65742" s="97"/>
    </row>
    <row r="65743" spans="5:19" x14ac:dyDescent="0.25">
      <c r="E65743" s="26">
        <v>19075190</v>
      </c>
      <c r="F65743" s="50" t="s">
        <v>203</v>
      </c>
      <c r="G65743" s="50" t="s">
        <v>6</v>
      </c>
      <c r="H65743" s="50" t="s">
        <v>149</v>
      </c>
      <c r="I65743" s="51" t="s">
        <v>92</v>
      </c>
      <c r="J65743" s="51" t="s">
        <v>462</v>
      </c>
      <c r="K65743" s="49" t="s">
        <v>112</v>
      </c>
      <c r="L65743" s="49" t="s">
        <v>314</v>
      </c>
      <c r="M65743" s="66">
        <v>38565</v>
      </c>
      <c r="O65743" s="50">
        <v>2874862</v>
      </c>
      <c r="Q65743"/>
      <c r="R65743"/>
      <c r="S65743" s="97"/>
    </row>
    <row r="65744" spans="5:19" x14ac:dyDescent="0.25">
      <c r="E65744" s="26">
        <v>43211272</v>
      </c>
      <c r="F65744" s="50" t="s">
        <v>204</v>
      </c>
      <c r="G65744" s="50" t="s">
        <v>9</v>
      </c>
      <c r="H65744" s="50" t="s">
        <v>205</v>
      </c>
      <c r="I65744" s="51" t="s">
        <v>70</v>
      </c>
      <c r="J65744" s="51" t="s">
        <v>242</v>
      </c>
      <c r="K65744" s="49" t="s">
        <v>357</v>
      </c>
      <c r="L65744" s="49" t="s">
        <v>406</v>
      </c>
      <c r="M65744" s="66">
        <v>43831</v>
      </c>
      <c r="O65744" s="50">
        <v>5746898</v>
      </c>
      <c r="Q65744"/>
      <c r="R65744"/>
      <c r="S65744" s="97"/>
    </row>
    <row r="65745" spans="5:19" x14ac:dyDescent="0.25">
      <c r="E65745" s="26">
        <v>9270345</v>
      </c>
      <c r="F65745" s="50" t="s">
        <v>206</v>
      </c>
      <c r="G65745" s="50" t="s">
        <v>8</v>
      </c>
      <c r="H65745" s="50" t="s">
        <v>207</v>
      </c>
      <c r="I65745" s="51" t="s">
        <v>70</v>
      </c>
      <c r="J65745" s="51" t="s">
        <v>208</v>
      </c>
      <c r="K65745" s="49" t="s">
        <v>116</v>
      </c>
      <c r="L65745" s="49" t="s">
        <v>417</v>
      </c>
      <c r="M65745" s="66">
        <v>43101</v>
      </c>
      <c r="O65745" s="50">
        <v>4331288</v>
      </c>
      <c r="Q65745"/>
      <c r="R65745"/>
      <c r="S65745" s="97"/>
    </row>
    <row r="65746" spans="5:19" x14ac:dyDescent="0.25">
      <c r="M65746" s="66"/>
      <c r="Q65746"/>
      <c r="R65746"/>
      <c r="S65746" s="97"/>
    </row>
    <row r="65747" spans="5:19" x14ac:dyDescent="0.25">
      <c r="M65747" s="66"/>
      <c r="Q65747"/>
      <c r="R65747"/>
      <c r="S65747" s="97"/>
    </row>
    <row r="65748" spans="5:19" x14ac:dyDescent="0.25">
      <c r="M65748" s="66"/>
      <c r="Q65748"/>
      <c r="R65748"/>
      <c r="S65748" s="97"/>
    </row>
    <row r="65749" spans="5:19" x14ac:dyDescent="0.25">
      <c r="M65749" s="66"/>
      <c r="Q65749"/>
      <c r="R65749"/>
      <c r="S65749" s="97"/>
    </row>
    <row r="65750" spans="5:19" x14ac:dyDescent="0.25">
      <c r="M65750" s="66"/>
      <c r="Q65750"/>
      <c r="R65750"/>
      <c r="S65750" s="97"/>
    </row>
    <row r="65751" spans="5:19" x14ac:dyDescent="0.25">
      <c r="M65751" s="66"/>
      <c r="Q65751"/>
      <c r="R65751"/>
      <c r="S65751" s="97"/>
    </row>
    <row r="65752" spans="5:19" x14ac:dyDescent="0.25">
      <c r="M65752" s="66"/>
      <c r="Q65752"/>
      <c r="R65752"/>
      <c r="S65752" s="97"/>
    </row>
    <row r="65753" spans="5:19" x14ac:dyDescent="0.25">
      <c r="M65753" s="66"/>
      <c r="Q65753"/>
      <c r="R65753"/>
      <c r="S65753" s="97"/>
    </row>
    <row r="65754" spans="5:19" x14ac:dyDescent="0.25">
      <c r="M65754" s="66"/>
      <c r="Q65754"/>
      <c r="R65754"/>
      <c r="S65754" s="97"/>
    </row>
    <row r="65755" spans="5:19" x14ac:dyDescent="0.25">
      <c r="M65755" s="66"/>
      <c r="Q65755"/>
      <c r="R65755"/>
      <c r="S65755" s="97"/>
    </row>
    <row r="65756" spans="5:19" x14ac:dyDescent="0.25">
      <c r="M65756" s="66"/>
      <c r="Q65756"/>
      <c r="R65756"/>
      <c r="S65756" s="97"/>
    </row>
    <row r="65757" spans="5:19" x14ac:dyDescent="0.25">
      <c r="M65757" s="66"/>
      <c r="Q65757"/>
      <c r="R65757"/>
      <c r="S65757" s="97"/>
    </row>
    <row r="65758" spans="5:19" x14ac:dyDescent="0.25">
      <c r="M65758" s="66"/>
      <c r="Q65758"/>
      <c r="R65758"/>
      <c r="S65758" s="97"/>
    </row>
    <row r="65759" spans="5:19" x14ac:dyDescent="0.25">
      <c r="M65759" s="66"/>
      <c r="Q65759"/>
      <c r="R65759"/>
      <c r="S65759" s="97"/>
    </row>
    <row r="65760" spans="5:19" x14ac:dyDescent="0.25">
      <c r="M65760" s="66"/>
      <c r="Q65760"/>
      <c r="R65760"/>
      <c r="S65760" s="97"/>
    </row>
    <row r="65761" spans="13:19" x14ac:dyDescent="0.25">
      <c r="M65761" s="66"/>
      <c r="Q65761"/>
      <c r="R65761"/>
      <c r="S65761" s="97"/>
    </row>
    <row r="65762" spans="13:19" x14ac:dyDescent="0.25">
      <c r="M65762" s="66"/>
      <c r="Q65762"/>
      <c r="R65762"/>
      <c r="S65762" s="97"/>
    </row>
    <row r="65763" spans="13:19" x14ac:dyDescent="0.25">
      <c r="M65763" s="66"/>
      <c r="Q65763"/>
      <c r="R65763"/>
      <c r="S65763" s="97"/>
    </row>
    <row r="65764" spans="13:19" x14ac:dyDescent="0.25">
      <c r="M65764" s="66"/>
      <c r="Q65764"/>
      <c r="R65764"/>
      <c r="S65764" s="97"/>
    </row>
    <row r="65765" spans="13:19" x14ac:dyDescent="0.25">
      <c r="M65765" s="66"/>
      <c r="Q65765"/>
      <c r="R65765"/>
      <c r="S65765" s="97"/>
    </row>
    <row r="65766" spans="13:19" x14ac:dyDescent="0.25">
      <c r="Q65766"/>
      <c r="R65766"/>
      <c r="S65766" s="97"/>
    </row>
    <row r="65767" spans="13:19" x14ac:dyDescent="0.25">
      <c r="Q65767"/>
      <c r="R65767"/>
      <c r="S65767" s="97"/>
    </row>
    <row r="65768" spans="13:19" x14ac:dyDescent="0.25">
      <c r="Q65768"/>
      <c r="R65768"/>
      <c r="S65768" s="97"/>
    </row>
    <row r="65769" spans="13:19" x14ac:dyDescent="0.25">
      <c r="Q65769"/>
      <c r="R65769"/>
      <c r="S65769" s="97"/>
    </row>
    <row r="65770" spans="13:19" x14ac:dyDescent="0.25">
      <c r="Q65770"/>
      <c r="R65770"/>
      <c r="S65770" s="97"/>
    </row>
    <row r="65771" spans="13:19" x14ac:dyDescent="0.25">
      <c r="Q65771"/>
      <c r="R65771"/>
      <c r="S65771" s="97"/>
    </row>
    <row r="65772" spans="13:19" x14ac:dyDescent="0.25">
      <c r="Q65772"/>
      <c r="R65772"/>
      <c r="S65772" s="97"/>
    </row>
    <row r="65773" spans="13:19" x14ac:dyDescent="0.25">
      <c r="Q65773"/>
      <c r="R65773"/>
      <c r="S65773" s="97"/>
    </row>
    <row r="65774" spans="13:19" x14ac:dyDescent="0.25">
      <c r="Q65774"/>
      <c r="R65774"/>
      <c r="S65774" s="97"/>
    </row>
    <row r="65775" spans="13:19" x14ac:dyDescent="0.25">
      <c r="Q65775"/>
      <c r="R65775"/>
      <c r="S65775" s="97"/>
    </row>
    <row r="65776" spans="13:19" x14ac:dyDescent="0.25">
      <c r="Q65776"/>
      <c r="R65776"/>
      <c r="S65776" s="97"/>
    </row>
    <row r="65777" spans="17:19" x14ac:dyDescent="0.25">
      <c r="Q65777"/>
      <c r="R65777"/>
      <c r="S65777" s="97"/>
    </row>
    <row r="65778" spans="17:19" x14ac:dyDescent="0.25">
      <c r="Q65778"/>
      <c r="R65778"/>
      <c r="S65778" s="97"/>
    </row>
    <row r="65779" spans="17:19" x14ac:dyDescent="0.25">
      <c r="Q65779"/>
      <c r="R65779"/>
      <c r="S65779" s="97"/>
    </row>
    <row r="65780" spans="17:19" x14ac:dyDescent="0.25">
      <c r="Q65780"/>
      <c r="R65780"/>
      <c r="S65780" s="97"/>
    </row>
    <row r="65781" spans="17:19" x14ac:dyDescent="0.25">
      <c r="Q65781"/>
      <c r="R65781"/>
      <c r="S65781" s="97"/>
    </row>
    <row r="65782" spans="17:19" x14ac:dyDescent="0.25">
      <c r="Q65782"/>
      <c r="R65782"/>
      <c r="S65782" s="97"/>
    </row>
    <row r="65783" spans="17:19" x14ac:dyDescent="0.25">
      <c r="Q65783"/>
      <c r="R65783"/>
      <c r="S65783" s="97"/>
    </row>
    <row r="65784" spans="17:19" x14ac:dyDescent="0.25">
      <c r="Q65784"/>
      <c r="R65784"/>
      <c r="S65784" s="97"/>
    </row>
    <row r="65785" spans="17:19" x14ac:dyDescent="0.25">
      <c r="Q65785"/>
      <c r="R65785"/>
      <c r="S65785" s="97"/>
    </row>
    <row r="65786" spans="17:19" x14ac:dyDescent="0.25">
      <c r="Q65786"/>
      <c r="R65786"/>
      <c r="S65786" s="97"/>
    </row>
    <row r="65787" spans="17:19" x14ac:dyDescent="0.25">
      <c r="Q65787"/>
      <c r="R65787"/>
      <c r="S65787" s="97"/>
    </row>
    <row r="65788" spans="17:19" x14ac:dyDescent="0.25">
      <c r="Q65788"/>
      <c r="R65788"/>
      <c r="S65788" s="97"/>
    </row>
    <row r="65789" spans="17:19" x14ac:dyDescent="0.25">
      <c r="Q65789"/>
      <c r="R65789"/>
      <c r="S65789" s="97"/>
    </row>
    <row r="65790" spans="17:19" x14ac:dyDescent="0.25">
      <c r="Q65790"/>
      <c r="R65790"/>
      <c r="S65790" s="97"/>
    </row>
    <row r="65791" spans="17:19" x14ac:dyDescent="0.25">
      <c r="Q65791"/>
      <c r="R65791"/>
      <c r="S65791" s="97"/>
    </row>
    <row r="65792" spans="17:19" x14ac:dyDescent="0.25">
      <c r="Q65792"/>
      <c r="R65792"/>
      <c r="S65792" s="97"/>
    </row>
    <row r="65793" spans="17:19" x14ac:dyDescent="0.25">
      <c r="Q65793"/>
      <c r="R65793"/>
      <c r="S65793" s="97"/>
    </row>
    <row r="65794" spans="17:19" x14ac:dyDescent="0.25">
      <c r="Q65794"/>
      <c r="R65794"/>
      <c r="S65794" s="97"/>
    </row>
    <row r="65795" spans="17:19" x14ac:dyDescent="0.25">
      <c r="Q65795"/>
      <c r="R65795"/>
      <c r="S65795" s="97"/>
    </row>
    <row r="65796" spans="17:19" x14ac:dyDescent="0.25">
      <c r="Q65796"/>
      <c r="R65796"/>
      <c r="S65796" s="97"/>
    </row>
    <row r="65797" spans="17:19" x14ac:dyDescent="0.25">
      <c r="Q65797"/>
      <c r="R65797"/>
      <c r="S65797" s="97"/>
    </row>
    <row r="65798" spans="17:19" x14ac:dyDescent="0.25">
      <c r="Q65798"/>
      <c r="R65798"/>
      <c r="S65798" s="97"/>
    </row>
    <row r="65799" spans="17:19" x14ac:dyDescent="0.25">
      <c r="Q65799"/>
      <c r="R65799"/>
      <c r="S65799" s="97"/>
    </row>
    <row r="65800" spans="17:19" x14ac:dyDescent="0.25">
      <c r="Q65800"/>
      <c r="R65800"/>
      <c r="S65800" s="97"/>
    </row>
    <row r="65801" spans="17:19" x14ac:dyDescent="0.25">
      <c r="Q65801"/>
      <c r="R65801"/>
      <c r="S65801" s="97"/>
    </row>
    <row r="65802" spans="17:19" x14ac:dyDescent="0.25">
      <c r="Q65802"/>
      <c r="R65802"/>
      <c r="S65802" s="97"/>
    </row>
    <row r="65803" spans="17:19" x14ac:dyDescent="0.25">
      <c r="Q65803"/>
      <c r="R65803"/>
      <c r="S65803" s="97"/>
    </row>
    <row r="65804" spans="17:19" x14ac:dyDescent="0.25">
      <c r="Q65804"/>
      <c r="R65804"/>
      <c r="S65804" s="97"/>
    </row>
    <row r="65805" spans="17:19" x14ac:dyDescent="0.25">
      <c r="Q65805"/>
      <c r="R65805"/>
      <c r="S65805" s="97"/>
    </row>
    <row r="65806" spans="17:19" x14ac:dyDescent="0.25">
      <c r="Q65806"/>
      <c r="R65806"/>
      <c r="S65806" s="97"/>
    </row>
    <row r="65807" spans="17:19" x14ac:dyDescent="0.25">
      <c r="Q65807"/>
      <c r="R65807"/>
      <c r="S65807" s="97"/>
    </row>
    <row r="65808" spans="17:19" x14ac:dyDescent="0.25">
      <c r="Q65808"/>
      <c r="R65808"/>
      <c r="S65808" s="97"/>
    </row>
    <row r="65809" spans="17:19" x14ac:dyDescent="0.25">
      <c r="Q65809"/>
      <c r="R65809"/>
      <c r="S65809" s="97"/>
    </row>
    <row r="65810" spans="17:19" x14ac:dyDescent="0.25">
      <c r="Q65810"/>
      <c r="R65810"/>
      <c r="S65810" s="97"/>
    </row>
    <row r="65811" spans="17:19" x14ac:dyDescent="0.25">
      <c r="Q65811"/>
      <c r="R65811"/>
      <c r="S65811" s="97"/>
    </row>
    <row r="65812" spans="17:19" x14ac:dyDescent="0.25">
      <c r="Q65812"/>
      <c r="R65812"/>
      <c r="S65812" s="97"/>
    </row>
    <row r="65813" spans="17:19" x14ac:dyDescent="0.25">
      <c r="Q65813"/>
      <c r="R65813"/>
      <c r="S65813" s="97"/>
    </row>
    <row r="65814" spans="17:19" x14ac:dyDescent="0.25">
      <c r="Q65814"/>
      <c r="R65814"/>
      <c r="S65814" s="97"/>
    </row>
    <row r="65815" spans="17:19" x14ac:dyDescent="0.25">
      <c r="Q65815"/>
      <c r="R65815"/>
      <c r="S65815" s="97"/>
    </row>
    <row r="65816" spans="17:19" x14ac:dyDescent="0.25">
      <c r="Q65816"/>
      <c r="R65816"/>
      <c r="S65816" s="97"/>
    </row>
    <row r="65817" spans="17:19" x14ac:dyDescent="0.25">
      <c r="Q65817"/>
      <c r="R65817"/>
      <c r="S65817" s="97"/>
    </row>
    <row r="65818" spans="17:19" x14ac:dyDescent="0.25">
      <c r="Q65818"/>
      <c r="R65818"/>
      <c r="S65818" s="97"/>
    </row>
    <row r="65819" spans="17:19" x14ac:dyDescent="0.25">
      <c r="Q65819"/>
      <c r="R65819"/>
      <c r="S65819" s="97"/>
    </row>
    <row r="65820" spans="17:19" x14ac:dyDescent="0.25">
      <c r="Q65820"/>
      <c r="R65820"/>
      <c r="S65820" s="97"/>
    </row>
    <row r="65821" spans="17:19" x14ac:dyDescent="0.25">
      <c r="Q65821"/>
      <c r="R65821"/>
      <c r="S65821" s="97"/>
    </row>
    <row r="65822" spans="17:19" x14ac:dyDescent="0.25">
      <c r="Q65822"/>
      <c r="R65822"/>
      <c r="S65822" s="97"/>
    </row>
    <row r="65823" spans="17:19" x14ac:dyDescent="0.25">
      <c r="Q65823"/>
      <c r="R65823"/>
      <c r="S65823" s="97"/>
    </row>
    <row r="65824" spans="17:19" x14ac:dyDescent="0.25">
      <c r="Q65824"/>
      <c r="R65824"/>
      <c r="S65824" s="97"/>
    </row>
    <row r="65825" spans="17:19" x14ac:dyDescent="0.25">
      <c r="Q65825"/>
      <c r="R65825"/>
      <c r="S65825" s="97"/>
    </row>
    <row r="65826" spans="17:19" x14ac:dyDescent="0.25">
      <c r="Q65826"/>
      <c r="R65826"/>
      <c r="S65826" s="97"/>
    </row>
    <row r="65827" spans="17:19" x14ac:dyDescent="0.25">
      <c r="Q65827"/>
      <c r="R65827"/>
      <c r="S65827" s="97"/>
    </row>
    <row r="65828" spans="17:19" x14ac:dyDescent="0.25">
      <c r="Q65828"/>
      <c r="R65828"/>
      <c r="S65828" s="97"/>
    </row>
    <row r="65829" spans="17:19" x14ac:dyDescent="0.25">
      <c r="Q65829"/>
      <c r="R65829"/>
      <c r="S65829" s="97"/>
    </row>
    <row r="65830" spans="17:19" x14ac:dyDescent="0.25">
      <c r="Q65830"/>
      <c r="R65830"/>
      <c r="S65830" s="97"/>
    </row>
    <row r="65831" spans="17:19" x14ac:dyDescent="0.25">
      <c r="Q65831"/>
      <c r="R65831"/>
      <c r="S65831" s="97"/>
    </row>
    <row r="65832" spans="17:19" x14ac:dyDescent="0.25">
      <c r="Q65832"/>
      <c r="R65832"/>
      <c r="S65832" s="97"/>
    </row>
    <row r="65833" spans="17:19" x14ac:dyDescent="0.25">
      <c r="Q65833"/>
      <c r="R65833"/>
      <c r="S65833" s="97"/>
    </row>
    <row r="65834" spans="17:19" x14ac:dyDescent="0.25">
      <c r="Q65834"/>
      <c r="R65834"/>
      <c r="S65834" s="97"/>
    </row>
    <row r="65835" spans="17:19" x14ac:dyDescent="0.25">
      <c r="Q65835"/>
      <c r="R65835"/>
      <c r="S65835" s="97"/>
    </row>
    <row r="65836" spans="17:19" x14ac:dyDescent="0.25">
      <c r="Q65836"/>
      <c r="R65836"/>
      <c r="S65836" s="97"/>
    </row>
    <row r="65837" spans="17:19" x14ac:dyDescent="0.25">
      <c r="Q65837"/>
      <c r="R65837"/>
      <c r="S65837" s="97"/>
    </row>
    <row r="65838" spans="17:19" x14ac:dyDescent="0.25">
      <c r="Q65838"/>
      <c r="R65838"/>
      <c r="S65838" s="97"/>
    </row>
    <row r="65839" spans="17:19" x14ac:dyDescent="0.25">
      <c r="Q65839"/>
      <c r="R65839"/>
      <c r="S65839" s="97"/>
    </row>
    <row r="65840" spans="17:19" x14ac:dyDescent="0.25">
      <c r="Q65840"/>
      <c r="R65840"/>
      <c r="S65840" s="97"/>
    </row>
    <row r="65841" spans="17:19" x14ac:dyDescent="0.25">
      <c r="Q65841"/>
      <c r="R65841"/>
      <c r="S65841" s="97"/>
    </row>
    <row r="65842" spans="17:19" x14ac:dyDescent="0.25">
      <c r="Q65842"/>
      <c r="R65842"/>
      <c r="S65842" s="97"/>
    </row>
    <row r="65843" spans="17:19" x14ac:dyDescent="0.25">
      <c r="Q65843"/>
      <c r="R65843"/>
      <c r="S65843" s="97"/>
    </row>
    <row r="65844" spans="17:19" x14ac:dyDescent="0.25">
      <c r="Q65844"/>
      <c r="R65844"/>
      <c r="S65844" s="97"/>
    </row>
    <row r="65845" spans="17:19" x14ac:dyDescent="0.25">
      <c r="Q65845"/>
      <c r="R65845"/>
      <c r="S65845" s="97"/>
    </row>
    <row r="65846" spans="17:19" x14ac:dyDescent="0.25">
      <c r="Q65846"/>
      <c r="R65846"/>
      <c r="S65846" s="97"/>
    </row>
    <row r="65847" spans="17:19" x14ac:dyDescent="0.25">
      <c r="Q65847"/>
      <c r="R65847"/>
      <c r="S65847" s="97"/>
    </row>
    <row r="65848" spans="17:19" x14ac:dyDescent="0.25">
      <c r="Q65848"/>
      <c r="R65848"/>
      <c r="S65848" s="97"/>
    </row>
    <row r="65849" spans="17:19" x14ac:dyDescent="0.25">
      <c r="Q65849"/>
      <c r="R65849"/>
      <c r="S65849" s="97"/>
    </row>
    <row r="65850" spans="17:19" x14ac:dyDescent="0.25">
      <c r="Q65850"/>
      <c r="R65850"/>
      <c r="S65850" s="97"/>
    </row>
    <row r="65851" spans="17:19" x14ac:dyDescent="0.25">
      <c r="Q65851"/>
      <c r="R65851"/>
      <c r="S65851" s="97"/>
    </row>
    <row r="65852" spans="17:19" x14ac:dyDescent="0.25">
      <c r="Q65852"/>
      <c r="R65852"/>
      <c r="S65852" s="97"/>
    </row>
    <row r="65853" spans="17:19" x14ac:dyDescent="0.25">
      <c r="Q65853"/>
      <c r="R65853"/>
      <c r="S65853" s="97"/>
    </row>
    <row r="65854" spans="17:19" x14ac:dyDescent="0.25">
      <c r="Q65854"/>
      <c r="R65854"/>
      <c r="S65854" s="97"/>
    </row>
    <row r="65855" spans="17:19" x14ac:dyDescent="0.25">
      <c r="Q65855"/>
      <c r="R65855"/>
      <c r="S65855" s="97"/>
    </row>
    <row r="65856" spans="17:19" x14ac:dyDescent="0.25">
      <c r="Q65856"/>
      <c r="R65856"/>
      <c r="S65856" s="97"/>
    </row>
    <row r="65857" spans="17:19" x14ac:dyDescent="0.25">
      <c r="Q65857"/>
      <c r="R65857"/>
      <c r="S65857" s="97"/>
    </row>
    <row r="65858" spans="17:19" x14ac:dyDescent="0.25">
      <c r="Q65858"/>
      <c r="R65858"/>
      <c r="S65858" s="97"/>
    </row>
    <row r="65859" spans="17:19" x14ac:dyDescent="0.25">
      <c r="Q65859"/>
      <c r="R65859"/>
      <c r="S65859" s="97"/>
    </row>
    <row r="65860" spans="17:19" x14ac:dyDescent="0.25">
      <c r="Q65860"/>
      <c r="R65860"/>
      <c r="S65860" s="97"/>
    </row>
    <row r="65861" spans="17:19" x14ac:dyDescent="0.25">
      <c r="Q65861"/>
      <c r="R65861"/>
      <c r="S65861" s="97"/>
    </row>
    <row r="65862" spans="17:19" x14ac:dyDescent="0.25">
      <c r="Q65862"/>
      <c r="R65862"/>
      <c r="S65862" s="97"/>
    </row>
    <row r="65863" spans="17:19" x14ac:dyDescent="0.25">
      <c r="Q65863"/>
      <c r="R65863"/>
      <c r="S65863" s="97"/>
    </row>
    <row r="65864" spans="17:19" x14ac:dyDescent="0.25">
      <c r="Q65864"/>
      <c r="R65864"/>
      <c r="S65864" s="97"/>
    </row>
    <row r="65865" spans="17:19" x14ac:dyDescent="0.25">
      <c r="Q65865"/>
      <c r="R65865"/>
      <c r="S65865" s="97"/>
    </row>
    <row r="65866" spans="17:19" x14ac:dyDescent="0.25">
      <c r="Q65866"/>
      <c r="R65866"/>
      <c r="S65866" s="97"/>
    </row>
    <row r="65867" spans="17:19" x14ac:dyDescent="0.25">
      <c r="Q65867"/>
      <c r="R65867"/>
      <c r="S65867" s="97"/>
    </row>
    <row r="65868" spans="17:19" x14ac:dyDescent="0.25">
      <c r="Q65868"/>
      <c r="R65868"/>
      <c r="S65868" s="97"/>
    </row>
    <row r="65869" spans="17:19" x14ac:dyDescent="0.25">
      <c r="Q65869"/>
      <c r="R65869"/>
      <c r="S65869" s="97"/>
    </row>
    <row r="65870" spans="17:19" x14ac:dyDescent="0.25">
      <c r="Q65870"/>
      <c r="R65870"/>
      <c r="S65870" s="97"/>
    </row>
    <row r="65871" spans="17:19" x14ac:dyDescent="0.25">
      <c r="Q65871"/>
      <c r="R65871"/>
      <c r="S65871" s="97"/>
    </row>
    <row r="65872" spans="17:19" x14ac:dyDescent="0.25">
      <c r="Q65872"/>
      <c r="R65872"/>
      <c r="S65872" s="97"/>
    </row>
    <row r="65873" spans="17:19" x14ac:dyDescent="0.25">
      <c r="Q65873"/>
      <c r="R65873"/>
      <c r="S65873" s="97"/>
    </row>
    <row r="65874" spans="17:19" x14ac:dyDescent="0.25">
      <c r="Q65874"/>
      <c r="R65874"/>
      <c r="S65874" s="97"/>
    </row>
    <row r="65875" spans="17:19" x14ac:dyDescent="0.25">
      <c r="Q65875"/>
      <c r="R65875"/>
      <c r="S65875" s="97"/>
    </row>
    <row r="65876" spans="17:19" x14ac:dyDescent="0.25">
      <c r="Q65876"/>
      <c r="R65876"/>
      <c r="S65876" s="97"/>
    </row>
    <row r="65877" spans="17:19" x14ac:dyDescent="0.25">
      <c r="Q65877"/>
      <c r="R65877"/>
      <c r="S65877" s="97"/>
    </row>
    <row r="65878" spans="17:19" x14ac:dyDescent="0.25">
      <c r="Q65878"/>
      <c r="R65878"/>
      <c r="S65878" s="97"/>
    </row>
    <row r="65879" spans="17:19" x14ac:dyDescent="0.25">
      <c r="Q65879"/>
      <c r="R65879"/>
      <c r="S65879" s="97"/>
    </row>
    <row r="65880" spans="17:19" x14ac:dyDescent="0.25">
      <c r="Q65880"/>
      <c r="R65880"/>
      <c r="S65880" s="97"/>
    </row>
    <row r="65881" spans="17:19" x14ac:dyDescent="0.25">
      <c r="Q65881"/>
      <c r="R65881"/>
      <c r="S65881" s="97"/>
    </row>
    <row r="65882" spans="17:19" x14ac:dyDescent="0.25">
      <c r="Q65882"/>
      <c r="R65882"/>
      <c r="S65882" s="97"/>
    </row>
    <row r="65883" spans="17:19" x14ac:dyDescent="0.25">
      <c r="Q65883"/>
      <c r="R65883"/>
      <c r="S65883" s="97"/>
    </row>
    <row r="65884" spans="17:19" x14ac:dyDescent="0.25">
      <c r="Q65884"/>
      <c r="R65884"/>
      <c r="S65884" s="97"/>
    </row>
    <row r="65885" spans="17:19" x14ac:dyDescent="0.25">
      <c r="Q65885"/>
      <c r="R65885"/>
      <c r="S65885" s="97"/>
    </row>
    <row r="65886" spans="17:19" x14ac:dyDescent="0.25">
      <c r="Q65886"/>
      <c r="R65886"/>
      <c r="S65886" s="97"/>
    </row>
    <row r="65887" spans="17:19" x14ac:dyDescent="0.25">
      <c r="Q65887"/>
      <c r="R65887"/>
      <c r="S65887" s="97"/>
    </row>
    <row r="65888" spans="17:19" x14ac:dyDescent="0.25">
      <c r="Q65888"/>
      <c r="R65888"/>
      <c r="S65888" s="97"/>
    </row>
    <row r="65889" spans="17:19" x14ac:dyDescent="0.25">
      <c r="Q65889"/>
      <c r="R65889"/>
      <c r="S65889" s="97"/>
    </row>
    <row r="65890" spans="17:19" x14ac:dyDescent="0.25">
      <c r="Q65890"/>
      <c r="R65890"/>
      <c r="S65890" s="97"/>
    </row>
    <row r="65891" spans="17:19" x14ac:dyDescent="0.25">
      <c r="Q65891"/>
      <c r="R65891"/>
      <c r="S65891" s="97"/>
    </row>
    <row r="65892" spans="17:19" x14ac:dyDescent="0.25">
      <c r="Q65892"/>
      <c r="R65892"/>
      <c r="S65892" s="97"/>
    </row>
    <row r="65893" spans="17:19" x14ac:dyDescent="0.25">
      <c r="Q65893"/>
      <c r="R65893"/>
      <c r="S65893" s="97"/>
    </row>
    <row r="65894" spans="17:19" x14ac:dyDescent="0.25">
      <c r="Q65894"/>
      <c r="R65894"/>
      <c r="S65894" s="97"/>
    </row>
    <row r="65895" spans="17:19" x14ac:dyDescent="0.25">
      <c r="Q65895"/>
      <c r="R65895"/>
      <c r="S65895" s="97"/>
    </row>
    <row r="65896" spans="17:19" x14ac:dyDescent="0.25">
      <c r="Q65896"/>
      <c r="R65896"/>
      <c r="S65896" s="97"/>
    </row>
    <row r="65897" spans="17:19" x14ac:dyDescent="0.25">
      <c r="Q65897"/>
      <c r="R65897"/>
      <c r="S65897" s="97"/>
    </row>
    <row r="65898" spans="17:19" x14ac:dyDescent="0.25">
      <c r="Q65898"/>
      <c r="R65898"/>
      <c r="S65898" s="97"/>
    </row>
    <row r="65899" spans="17:19" x14ac:dyDescent="0.25">
      <c r="Q65899"/>
      <c r="R65899"/>
      <c r="S65899" s="97"/>
    </row>
    <row r="65900" spans="17:19" x14ac:dyDescent="0.25">
      <c r="Q65900"/>
      <c r="R65900"/>
      <c r="S65900" s="97"/>
    </row>
    <row r="65901" spans="17:19" x14ac:dyDescent="0.25">
      <c r="Q65901"/>
      <c r="R65901"/>
      <c r="S65901" s="97"/>
    </row>
    <row r="65902" spans="17:19" x14ac:dyDescent="0.25">
      <c r="Q65902"/>
      <c r="R65902"/>
      <c r="S65902" s="97"/>
    </row>
    <row r="65903" spans="17:19" x14ac:dyDescent="0.25">
      <c r="Q65903"/>
      <c r="R65903"/>
      <c r="S65903" s="97"/>
    </row>
    <row r="65904" spans="17:19" x14ac:dyDescent="0.25">
      <c r="Q65904"/>
      <c r="R65904"/>
      <c r="S65904" s="97"/>
    </row>
    <row r="65905" spans="17:19" x14ac:dyDescent="0.25">
      <c r="Q65905"/>
      <c r="R65905"/>
      <c r="S65905" s="97"/>
    </row>
    <row r="65906" spans="17:19" x14ac:dyDescent="0.25">
      <c r="Q65906"/>
      <c r="R65906"/>
      <c r="S65906" s="97"/>
    </row>
    <row r="65907" spans="17:19" x14ac:dyDescent="0.25">
      <c r="Q65907"/>
      <c r="R65907"/>
      <c r="S65907" s="97"/>
    </row>
    <row r="65908" spans="17:19" x14ac:dyDescent="0.25">
      <c r="Q65908"/>
      <c r="R65908"/>
      <c r="S65908" s="97"/>
    </row>
    <row r="65909" spans="17:19" x14ac:dyDescent="0.25">
      <c r="Q65909"/>
      <c r="R65909"/>
      <c r="S65909" s="97"/>
    </row>
    <row r="65910" spans="17:19" x14ac:dyDescent="0.25">
      <c r="Q65910"/>
      <c r="R65910"/>
      <c r="S65910" s="97"/>
    </row>
    <row r="65911" spans="17:19" x14ac:dyDescent="0.25">
      <c r="Q65911"/>
      <c r="R65911"/>
      <c r="S65911" s="97"/>
    </row>
    <row r="65912" spans="17:19" x14ac:dyDescent="0.25">
      <c r="Q65912"/>
      <c r="R65912"/>
      <c r="S65912" s="97"/>
    </row>
    <row r="65913" spans="17:19" x14ac:dyDescent="0.25">
      <c r="Q65913"/>
      <c r="R65913"/>
      <c r="S65913" s="97"/>
    </row>
    <row r="65914" spans="17:19" x14ac:dyDescent="0.25">
      <c r="Q65914"/>
      <c r="R65914"/>
      <c r="S65914" s="97"/>
    </row>
    <row r="65915" spans="17:19" x14ac:dyDescent="0.25">
      <c r="Q65915"/>
      <c r="R65915"/>
      <c r="S65915" s="97"/>
    </row>
    <row r="65916" spans="17:19" x14ac:dyDescent="0.25">
      <c r="Q65916"/>
      <c r="R65916"/>
      <c r="S65916" s="97"/>
    </row>
    <row r="65917" spans="17:19" x14ac:dyDescent="0.25">
      <c r="Q65917"/>
      <c r="R65917"/>
      <c r="S65917" s="97"/>
    </row>
    <row r="65918" spans="17:19" x14ac:dyDescent="0.25">
      <c r="Q65918"/>
      <c r="R65918"/>
      <c r="S65918" s="97"/>
    </row>
    <row r="65919" spans="17:19" x14ac:dyDescent="0.25">
      <c r="Q65919"/>
      <c r="R65919"/>
      <c r="S65919" s="97"/>
    </row>
    <row r="65920" spans="17:19" x14ac:dyDescent="0.25">
      <c r="Q65920"/>
      <c r="R65920"/>
      <c r="S65920" s="97"/>
    </row>
    <row r="65921" spans="17:19" x14ac:dyDescent="0.25">
      <c r="Q65921"/>
      <c r="R65921"/>
      <c r="S65921" s="97"/>
    </row>
    <row r="65922" spans="17:19" x14ac:dyDescent="0.25">
      <c r="Q65922"/>
      <c r="R65922"/>
      <c r="S65922" s="97"/>
    </row>
    <row r="65923" spans="17:19" x14ac:dyDescent="0.25">
      <c r="Q65923"/>
      <c r="R65923"/>
      <c r="S65923" s="97"/>
    </row>
    <row r="65924" spans="17:19" x14ac:dyDescent="0.25">
      <c r="Q65924"/>
      <c r="R65924"/>
      <c r="S65924" s="97"/>
    </row>
    <row r="65925" spans="17:19" x14ac:dyDescent="0.25">
      <c r="Q65925"/>
      <c r="R65925"/>
      <c r="S65925" s="97"/>
    </row>
    <row r="65926" spans="17:19" x14ac:dyDescent="0.25">
      <c r="Q65926"/>
      <c r="R65926"/>
      <c r="S65926" s="97"/>
    </row>
    <row r="65927" spans="17:19" x14ac:dyDescent="0.25">
      <c r="Q65927"/>
      <c r="R65927"/>
      <c r="S65927" s="97"/>
    </row>
    <row r="65928" spans="17:19" x14ac:dyDescent="0.25">
      <c r="Q65928"/>
      <c r="R65928"/>
      <c r="S65928" s="97"/>
    </row>
    <row r="65929" spans="17:19" x14ac:dyDescent="0.25">
      <c r="Q65929"/>
      <c r="R65929"/>
      <c r="S65929" s="97"/>
    </row>
    <row r="65930" spans="17:19" x14ac:dyDescent="0.25">
      <c r="Q65930"/>
      <c r="R65930"/>
      <c r="S65930" s="97"/>
    </row>
    <row r="65931" spans="17:19" x14ac:dyDescent="0.25">
      <c r="Q65931"/>
      <c r="R65931"/>
      <c r="S65931" s="97"/>
    </row>
    <row r="65932" spans="17:19" x14ac:dyDescent="0.25">
      <c r="Q65932"/>
      <c r="R65932"/>
      <c r="S65932" s="97"/>
    </row>
    <row r="65933" spans="17:19" x14ac:dyDescent="0.25">
      <c r="Q65933"/>
      <c r="R65933"/>
      <c r="S65933" s="97"/>
    </row>
    <row r="65934" spans="17:19" x14ac:dyDescent="0.25">
      <c r="Q65934"/>
      <c r="R65934"/>
      <c r="S65934" s="97"/>
    </row>
    <row r="65935" spans="17:19" x14ac:dyDescent="0.25">
      <c r="Q65935"/>
      <c r="R65935"/>
      <c r="S65935" s="97"/>
    </row>
    <row r="65936" spans="17:19" x14ac:dyDescent="0.25">
      <c r="Q65936"/>
      <c r="R65936"/>
      <c r="S65936" s="97"/>
    </row>
    <row r="65937" spans="17:19" x14ac:dyDescent="0.25">
      <c r="Q65937"/>
      <c r="R65937"/>
      <c r="S65937" s="97"/>
    </row>
    <row r="65938" spans="17:19" x14ac:dyDescent="0.25">
      <c r="Q65938"/>
      <c r="R65938"/>
      <c r="S65938" s="97"/>
    </row>
    <row r="65939" spans="17:19" x14ac:dyDescent="0.25">
      <c r="Q65939"/>
      <c r="R65939"/>
      <c r="S65939" s="97"/>
    </row>
    <row r="65940" spans="17:19" x14ac:dyDescent="0.25">
      <c r="Q65940"/>
      <c r="R65940"/>
      <c r="S65940" s="97"/>
    </row>
    <row r="65941" spans="17:19" x14ac:dyDescent="0.25">
      <c r="Q65941"/>
      <c r="R65941"/>
      <c r="S65941" s="97"/>
    </row>
    <row r="65942" spans="17:19" x14ac:dyDescent="0.25">
      <c r="Q65942"/>
      <c r="R65942"/>
      <c r="S65942" s="97"/>
    </row>
    <row r="65943" spans="17:19" x14ac:dyDescent="0.25">
      <c r="Q65943"/>
      <c r="R65943"/>
      <c r="S65943" s="97"/>
    </row>
    <row r="65944" spans="17:19" x14ac:dyDescent="0.25">
      <c r="Q65944"/>
      <c r="R65944"/>
      <c r="S65944" s="97"/>
    </row>
    <row r="65945" spans="17:19" x14ac:dyDescent="0.25">
      <c r="Q65945"/>
      <c r="R65945"/>
      <c r="S65945" s="97"/>
    </row>
    <row r="65946" spans="17:19" x14ac:dyDescent="0.25">
      <c r="Q65946"/>
      <c r="R65946"/>
      <c r="S65946" s="97"/>
    </row>
    <row r="65947" spans="17:19" x14ac:dyDescent="0.25">
      <c r="Q65947"/>
      <c r="R65947"/>
      <c r="S65947" s="97"/>
    </row>
    <row r="65948" spans="17:19" x14ac:dyDescent="0.25">
      <c r="Q65948"/>
      <c r="R65948"/>
      <c r="S65948" s="97"/>
    </row>
    <row r="65949" spans="17:19" x14ac:dyDescent="0.25">
      <c r="Q65949"/>
      <c r="R65949"/>
      <c r="S65949" s="97"/>
    </row>
    <row r="65950" spans="17:19" x14ac:dyDescent="0.25">
      <c r="Q65950"/>
      <c r="R65950"/>
      <c r="S65950" s="97"/>
    </row>
    <row r="65951" spans="17:19" x14ac:dyDescent="0.25">
      <c r="Q65951"/>
      <c r="R65951"/>
      <c r="S65951" s="97"/>
    </row>
    <row r="65952" spans="17:19" x14ac:dyDescent="0.25">
      <c r="Q65952"/>
      <c r="R65952"/>
      <c r="S65952" s="97"/>
    </row>
    <row r="65953" spans="17:19" x14ac:dyDescent="0.25">
      <c r="Q65953"/>
      <c r="R65953"/>
      <c r="S65953" s="97"/>
    </row>
    <row r="65954" spans="17:19" x14ac:dyDescent="0.25">
      <c r="Q65954"/>
      <c r="R65954"/>
      <c r="S65954" s="97"/>
    </row>
    <row r="65955" spans="17:19" x14ac:dyDescent="0.25">
      <c r="Q65955"/>
      <c r="R65955"/>
      <c r="S65955" s="97"/>
    </row>
    <row r="65956" spans="17:19" x14ac:dyDescent="0.25">
      <c r="Q65956"/>
      <c r="R65956"/>
      <c r="S65956" s="97"/>
    </row>
    <row r="65957" spans="17:19" x14ac:dyDescent="0.25">
      <c r="Q65957"/>
      <c r="R65957"/>
      <c r="S65957" s="97"/>
    </row>
    <row r="65958" spans="17:19" x14ac:dyDescent="0.25">
      <c r="Q65958"/>
      <c r="R65958"/>
      <c r="S65958" s="97"/>
    </row>
    <row r="65959" spans="17:19" x14ac:dyDescent="0.25">
      <c r="Q65959"/>
      <c r="R65959"/>
      <c r="S65959" s="97"/>
    </row>
    <row r="65960" spans="17:19" x14ac:dyDescent="0.25">
      <c r="Q65960"/>
      <c r="R65960"/>
      <c r="S65960" s="97"/>
    </row>
    <row r="65961" spans="17:19" x14ac:dyDescent="0.25">
      <c r="Q65961"/>
      <c r="R65961"/>
      <c r="S65961" s="97"/>
    </row>
    <row r="65962" spans="17:19" x14ac:dyDescent="0.25">
      <c r="Q65962"/>
      <c r="R65962"/>
      <c r="S65962" s="97"/>
    </row>
    <row r="65963" spans="17:19" x14ac:dyDescent="0.25">
      <c r="Q65963"/>
      <c r="R65963"/>
      <c r="S65963" s="97"/>
    </row>
    <row r="65964" spans="17:19" x14ac:dyDescent="0.25">
      <c r="Q65964"/>
      <c r="R65964"/>
      <c r="S65964" s="97"/>
    </row>
    <row r="65965" spans="17:19" x14ac:dyDescent="0.25">
      <c r="Q65965"/>
      <c r="R65965"/>
      <c r="S65965" s="97"/>
    </row>
    <row r="65966" spans="17:19" x14ac:dyDescent="0.25">
      <c r="Q65966"/>
      <c r="R65966"/>
      <c r="S65966" s="97"/>
    </row>
    <row r="65967" spans="17:19" x14ac:dyDescent="0.25">
      <c r="Q65967"/>
      <c r="R65967"/>
      <c r="S65967" s="97"/>
    </row>
    <row r="65968" spans="17:19" x14ac:dyDescent="0.25">
      <c r="Q65968"/>
      <c r="R65968"/>
      <c r="S65968" s="97"/>
    </row>
    <row r="65969" spans="17:19" x14ac:dyDescent="0.25">
      <c r="Q65969"/>
      <c r="R65969"/>
      <c r="S65969" s="97"/>
    </row>
    <row r="65970" spans="17:19" x14ac:dyDescent="0.25">
      <c r="Q65970"/>
      <c r="R65970"/>
      <c r="S65970" s="97"/>
    </row>
    <row r="65971" spans="17:19" x14ac:dyDescent="0.25">
      <c r="Q65971"/>
      <c r="R65971"/>
      <c r="S65971" s="97"/>
    </row>
    <row r="65972" spans="17:19" x14ac:dyDescent="0.25">
      <c r="Q65972"/>
      <c r="R65972"/>
      <c r="S65972" s="97"/>
    </row>
    <row r="65973" spans="17:19" x14ac:dyDescent="0.25">
      <c r="Q65973"/>
      <c r="R65973"/>
      <c r="S65973" s="97"/>
    </row>
    <row r="65974" spans="17:19" x14ac:dyDescent="0.25">
      <c r="Q65974"/>
      <c r="R65974"/>
      <c r="S65974" s="97"/>
    </row>
    <row r="65975" spans="17:19" x14ac:dyDescent="0.25">
      <c r="Q65975"/>
      <c r="R65975"/>
      <c r="S65975" s="97"/>
    </row>
    <row r="65976" spans="17:19" x14ac:dyDescent="0.25">
      <c r="Q65976"/>
      <c r="R65976"/>
      <c r="S65976" s="97"/>
    </row>
    <row r="65977" spans="17:19" x14ac:dyDescent="0.25">
      <c r="Q65977"/>
      <c r="R65977"/>
      <c r="S65977" s="97"/>
    </row>
    <row r="65978" spans="17:19" x14ac:dyDescent="0.25">
      <c r="Q65978"/>
      <c r="R65978"/>
      <c r="S65978" s="97"/>
    </row>
    <row r="65979" spans="17:19" x14ac:dyDescent="0.25">
      <c r="Q65979"/>
      <c r="R65979"/>
      <c r="S65979" s="97"/>
    </row>
    <row r="65980" spans="17:19" x14ac:dyDescent="0.25">
      <c r="Q65980"/>
      <c r="R65980"/>
      <c r="S65980" s="97"/>
    </row>
    <row r="65981" spans="17:19" x14ac:dyDescent="0.25">
      <c r="Q65981"/>
      <c r="R65981"/>
      <c r="S65981" s="97"/>
    </row>
    <row r="65982" spans="17:19" x14ac:dyDescent="0.25">
      <c r="Q65982"/>
      <c r="R65982"/>
      <c r="S65982" s="97"/>
    </row>
    <row r="65983" spans="17:19" x14ac:dyDescent="0.25">
      <c r="Q65983"/>
      <c r="R65983"/>
      <c r="S65983" s="97"/>
    </row>
    <row r="65984" spans="17:19" x14ac:dyDescent="0.25">
      <c r="Q65984"/>
      <c r="R65984"/>
      <c r="S65984" s="97"/>
    </row>
    <row r="65985" spans="17:19" x14ac:dyDescent="0.25">
      <c r="Q65985"/>
      <c r="R65985"/>
      <c r="S65985" s="97"/>
    </row>
    <row r="65986" spans="17:19" x14ac:dyDescent="0.25">
      <c r="Q65986"/>
      <c r="R65986"/>
      <c r="S65986" s="97"/>
    </row>
    <row r="65987" spans="17:19" x14ac:dyDescent="0.25">
      <c r="Q65987"/>
      <c r="R65987"/>
      <c r="S65987" s="97"/>
    </row>
    <row r="65988" spans="17:19" x14ac:dyDescent="0.25">
      <c r="Q65988"/>
      <c r="R65988"/>
      <c r="S65988" s="97"/>
    </row>
    <row r="65989" spans="17:19" x14ac:dyDescent="0.25">
      <c r="Q65989"/>
      <c r="R65989"/>
      <c r="S65989" s="97"/>
    </row>
    <row r="65990" spans="17:19" x14ac:dyDescent="0.25">
      <c r="Q65990"/>
      <c r="R65990"/>
      <c r="S65990" s="97"/>
    </row>
    <row r="65991" spans="17:19" x14ac:dyDescent="0.25">
      <c r="Q65991"/>
      <c r="R65991"/>
      <c r="S65991" s="97"/>
    </row>
    <row r="65992" spans="17:19" x14ac:dyDescent="0.25">
      <c r="Q65992"/>
      <c r="R65992"/>
      <c r="S65992" s="97"/>
    </row>
    <row r="65993" spans="17:19" x14ac:dyDescent="0.25">
      <c r="Q65993"/>
      <c r="R65993"/>
      <c r="S65993" s="97"/>
    </row>
    <row r="65994" spans="17:19" x14ac:dyDescent="0.25">
      <c r="Q65994"/>
      <c r="R65994"/>
      <c r="S65994" s="97"/>
    </row>
    <row r="65995" spans="17:19" x14ac:dyDescent="0.25">
      <c r="Q65995"/>
      <c r="R65995"/>
      <c r="S65995" s="97"/>
    </row>
    <row r="65996" spans="17:19" x14ac:dyDescent="0.25">
      <c r="Q65996"/>
      <c r="R65996"/>
      <c r="S65996" s="97"/>
    </row>
    <row r="65997" spans="17:19" x14ac:dyDescent="0.25">
      <c r="Q65997"/>
      <c r="R65997"/>
      <c r="S65997" s="97"/>
    </row>
    <row r="65998" spans="17:19" x14ac:dyDescent="0.25">
      <c r="Q65998"/>
      <c r="R65998"/>
      <c r="S65998" s="97"/>
    </row>
    <row r="65999" spans="17:19" x14ac:dyDescent="0.25">
      <c r="Q65999"/>
      <c r="R65999"/>
      <c r="S65999" s="97"/>
    </row>
    <row r="66000" spans="17:19" x14ac:dyDescent="0.25">
      <c r="Q66000"/>
      <c r="R66000"/>
      <c r="S66000" s="97"/>
    </row>
    <row r="66001" spans="17:19" x14ac:dyDescent="0.25">
      <c r="Q66001"/>
      <c r="R66001"/>
      <c r="S66001" s="97"/>
    </row>
    <row r="66002" spans="17:19" x14ac:dyDescent="0.25">
      <c r="Q66002"/>
      <c r="R66002"/>
      <c r="S66002" s="97"/>
    </row>
    <row r="66003" spans="17:19" x14ac:dyDescent="0.25">
      <c r="Q66003"/>
      <c r="R66003"/>
      <c r="S66003" s="97"/>
    </row>
    <row r="66004" spans="17:19" x14ac:dyDescent="0.25">
      <c r="Q66004"/>
      <c r="R66004"/>
      <c r="S66004" s="97"/>
    </row>
    <row r="66005" spans="17:19" x14ac:dyDescent="0.25">
      <c r="Q66005"/>
      <c r="R66005"/>
      <c r="S66005" s="97"/>
    </row>
    <row r="66006" spans="17:19" x14ac:dyDescent="0.25">
      <c r="Q66006"/>
      <c r="R66006"/>
      <c r="S66006" s="97"/>
    </row>
    <row r="66007" spans="17:19" x14ac:dyDescent="0.25">
      <c r="Q66007"/>
      <c r="R66007"/>
      <c r="S66007" s="97"/>
    </row>
    <row r="66008" spans="17:19" x14ac:dyDescent="0.25">
      <c r="Q66008"/>
      <c r="R66008"/>
      <c r="S66008" s="97"/>
    </row>
    <row r="66009" spans="17:19" x14ac:dyDescent="0.25">
      <c r="Q66009"/>
      <c r="R66009"/>
      <c r="S66009" s="97"/>
    </row>
    <row r="66010" spans="17:19" x14ac:dyDescent="0.25">
      <c r="Q66010"/>
      <c r="R66010"/>
      <c r="S66010" s="97"/>
    </row>
    <row r="66011" spans="17:19" x14ac:dyDescent="0.25">
      <c r="Q66011"/>
      <c r="R66011"/>
      <c r="S66011" s="97"/>
    </row>
    <row r="66012" spans="17:19" x14ac:dyDescent="0.25">
      <c r="Q66012"/>
      <c r="R66012"/>
      <c r="S66012" s="97"/>
    </row>
    <row r="66013" spans="17:19" x14ac:dyDescent="0.25">
      <c r="Q66013"/>
      <c r="R66013"/>
      <c r="S66013" s="97"/>
    </row>
    <row r="66014" spans="17:19" x14ac:dyDescent="0.25">
      <c r="Q66014"/>
      <c r="R66014"/>
      <c r="S66014" s="97"/>
    </row>
    <row r="66015" spans="17:19" x14ac:dyDescent="0.25">
      <c r="Q66015"/>
      <c r="R66015"/>
      <c r="S66015" s="97"/>
    </row>
    <row r="66016" spans="17:19" x14ac:dyDescent="0.25">
      <c r="Q66016"/>
      <c r="R66016"/>
      <c r="S66016" s="97"/>
    </row>
    <row r="66017" spans="17:19" x14ac:dyDescent="0.25">
      <c r="Q66017"/>
      <c r="R66017"/>
      <c r="S66017" s="97"/>
    </row>
    <row r="66018" spans="17:19" x14ac:dyDescent="0.25">
      <c r="Q66018"/>
      <c r="R66018"/>
      <c r="S66018" s="97"/>
    </row>
    <row r="66019" spans="17:19" x14ac:dyDescent="0.25">
      <c r="Q66019"/>
      <c r="R66019"/>
      <c r="S66019" s="97"/>
    </row>
    <row r="66020" spans="17:19" x14ac:dyDescent="0.25">
      <c r="Q66020"/>
      <c r="R66020"/>
      <c r="S66020" s="97"/>
    </row>
    <row r="66021" spans="17:19" x14ac:dyDescent="0.25">
      <c r="Q66021"/>
      <c r="R66021"/>
      <c r="S66021" s="97"/>
    </row>
    <row r="66022" spans="17:19" x14ac:dyDescent="0.25">
      <c r="Q66022"/>
      <c r="R66022"/>
      <c r="S66022" s="97"/>
    </row>
    <row r="66023" spans="17:19" x14ac:dyDescent="0.25">
      <c r="Q66023"/>
      <c r="R66023"/>
      <c r="S66023" s="97"/>
    </row>
    <row r="66024" spans="17:19" x14ac:dyDescent="0.25">
      <c r="Q66024"/>
      <c r="R66024"/>
      <c r="S66024" s="97"/>
    </row>
    <row r="66025" spans="17:19" x14ac:dyDescent="0.25">
      <c r="Q66025"/>
      <c r="R66025"/>
      <c r="S66025" s="97"/>
    </row>
    <row r="66026" spans="17:19" x14ac:dyDescent="0.25">
      <c r="Q66026"/>
      <c r="R66026"/>
      <c r="S66026" s="97"/>
    </row>
    <row r="66027" spans="17:19" x14ac:dyDescent="0.25">
      <c r="Q66027"/>
      <c r="R66027"/>
      <c r="S66027" s="97"/>
    </row>
    <row r="66028" spans="17:19" x14ac:dyDescent="0.25">
      <c r="Q66028"/>
      <c r="R66028"/>
      <c r="S66028" s="97"/>
    </row>
    <row r="66029" spans="17:19" x14ac:dyDescent="0.25">
      <c r="Q66029"/>
      <c r="R66029"/>
      <c r="S66029" s="97"/>
    </row>
    <row r="66030" spans="17:19" x14ac:dyDescent="0.25">
      <c r="Q66030"/>
      <c r="R66030"/>
      <c r="S66030" s="97"/>
    </row>
    <row r="66031" spans="17:19" x14ac:dyDescent="0.25">
      <c r="Q66031"/>
      <c r="R66031"/>
      <c r="S66031" s="97"/>
    </row>
    <row r="66032" spans="17:19" x14ac:dyDescent="0.25">
      <c r="Q66032"/>
      <c r="R66032"/>
      <c r="S66032" s="97"/>
    </row>
    <row r="66033" spans="17:19" x14ac:dyDescent="0.25">
      <c r="Q66033"/>
      <c r="R66033"/>
      <c r="S66033" s="97"/>
    </row>
    <row r="66034" spans="17:19" x14ac:dyDescent="0.25">
      <c r="Q66034"/>
      <c r="R66034"/>
      <c r="S66034" s="97"/>
    </row>
    <row r="66035" spans="17:19" x14ac:dyDescent="0.25">
      <c r="Q66035"/>
      <c r="R66035"/>
      <c r="S66035" s="97"/>
    </row>
    <row r="66036" spans="17:19" x14ac:dyDescent="0.25">
      <c r="Q66036"/>
      <c r="R66036"/>
      <c r="S66036" s="97"/>
    </row>
    <row r="66037" spans="17:19" x14ac:dyDescent="0.25">
      <c r="Q66037"/>
      <c r="R66037"/>
      <c r="S66037" s="97"/>
    </row>
    <row r="66038" spans="17:19" x14ac:dyDescent="0.25">
      <c r="Q66038"/>
      <c r="R66038"/>
      <c r="S66038" s="97"/>
    </row>
    <row r="66039" spans="17:19" x14ac:dyDescent="0.25">
      <c r="Q66039"/>
      <c r="R66039"/>
      <c r="S66039" s="97"/>
    </row>
    <row r="66040" spans="17:19" x14ac:dyDescent="0.25">
      <c r="Q66040"/>
      <c r="R66040"/>
      <c r="S66040" s="97"/>
    </row>
    <row r="66041" spans="17:19" x14ac:dyDescent="0.25">
      <c r="Q66041"/>
      <c r="R66041"/>
      <c r="S66041" s="97"/>
    </row>
    <row r="66042" spans="17:19" x14ac:dyDescent="0.25">
      <c r="Q66042"/>
      <c r="R66042"/>
      <c r="S66042" s="97"/>
    </row>
    <row r="66043" spans="17:19" x14ac:dyDescent="0.25">
      <c r="Q66043"/>
      <c r="R66043"/>
      <c r="S66043" s="97"/>
    </row>
    <row r="66044" spans="17:19" x14ac:dyDescent="0.25">
      <c r="Q66044"/>
      <c r="R66044"/>
      <c r="S66044" s="97"/>
    </row>
    <row r="66045" spans="17:19" x14ac:dyDescent="0.25">
      <c r="Q66045"/>
      <c r="R66045"/>
      <c r="S66045" s="97"/>
    </row>
    <row r="66046" spans="17:19" x14ac:dyDescent="0.25">
      <c r="Q66046"/>
      <c r="R66046"/>
      <c r="S66046" s="97"/>
    </row>
    <row r="66047" spans="17:19" x14ac:dyDescent="0.25">
      <c r="Q66047"/>
      <c r="R66047"/>
      <c r="S66047" s="97"/>
    </row>
    <row r="66048" spans="17:19" x14ac:dyDescent="0.25">
      <c r="Q66048"/>
      <c r="R66048"/>
      <c r="S66048" s="97"/>
    </row>
    <row r="66049" spans="17:19" x14ac:dyDescent="0.25">
      <c r="Q66049"/>
      <c r="R66049"/>
      <c r="S66049" s="97"/>
    </row>
    <row r="66050" spans="17:19" x14ac:dyDescent="0.25">
      <c r="Q66050"/>
      <c r="R66050"/>
      <c r="S66050" s="97"/>
    </row>
    <row r="66051" spans="17:19" x14ac:dyDescent="0.25">
      <c r="Q66051"/>
      <c r="R66051"/>
      <c r="S66051" s="97"/>
    </row>
    <row r="66052" spans="17:19" x14ac:dyDescent="0.25">
      <c r="Q66052"/>
      <c r="R66052"/>
      <c r="S66052" s="97"/>
    </row>
    <row r="66053" spans="17:19" x14ac:dyDescent="0.25">
      <c r="Q66053"/>
      <c r="R66053"/>
      <c r="S66053" s="97"/>
    </row>
    <row r="66054" spans="17:19" x14ac:dyDescent="0.25">
      <c r="Q66054"/>
      <c r="R66054"/>
      <c r="S66054" s="97"/>
    </row>
    <row r="66055" spans="17:19" x14ac:dyDescent="0.25">
      <c r="Q66055"/>
      <c r="R66055"/>
      <c r="S66055" s="97"/>
    </row>
    <row r="66056" spans="17:19" x14ac:dyDescent="0.25">
      <c r="Q66056"/>
      <c r="R66056"/>
      <c r="S66056" s="97"/>
    </row>
    <row r="66057" spans="17:19" x14ac:dyDescent="0.25">
      <c r="Q66057"/>
      <c r="R66057"/>
      <c r="S66057" s="97"/>
    </row>
    <row r="66058" spans="17:19" x14ac:dyDescent="0.25">
      <c r="Q66058"/>
      <c r="R66058"/>
      <c r="S66058" s="97"/>
    </row>
    <row r="66059" spans="17:19" x14ac:dyDescent="0.25">
      <c r="Q66059"/>
      <c r="R66059"/>
      <c r="S66059" s="97"/>
    </row>
    <row r="66060" spans="17:19" x14ac:dyDescent="0.25">
      <c r="Q66060"/>
      <c r="R66060"/>
      <c r="S66060" s="97"/>
    </row>
    <row r="66061" spans="17:19" x14ac:dyDescent="0.25">
      <c r="Q66061"/>
      <c r="R66061"/>
      <c r="S66061" s="97"/>
    </row>
    <row r="66062" spans="17:19" x14ac:dyDescent="0.25">
      <c r="Q66062"/>
      <c r="R66062"/>
      <c r="S66062" s="97"/>
    </row>
    <row r="66063" spans="17:19" x14ac:dyDescent="0.25">
      <c r="Q66063"/>
      <c r="R66063"/>
      <c r="S66063" s="97"/>
    </row>
    <row r="66064" spans="17:19" x14ac:dyDescent="0.25">
      <c r="Q66064"/>
      <c r="R66064"/>
      <c r="S66064" s="97"/>
    </row>
    <row r="66065" spans="17:19" x14ac:dyDescent="0.25">
      <c r="Q66065"/>
      <c r="R66065"/>
      <c r="S66065" s="97"/>
    </row>
    <row r="66066" spans="17:19" x14ac:dyDescent="0.25">
      <c r="Q66066"/>
      <c r="R66066"/>
      <c r="S66066" s="97"/>
    </row>
    <row r="66067" spans="17:19" x14ac:dyDescent="0.25">
      <c r="Q66067"/>
      <c r="R66067"/>
      <c r="S66067" s="97"/>
    </row>
    <row r="66068" spans="17:19" x14ac:dyDescent="0.25">
      <c r="Q66068"/>
      <c r="R66068"/>
      <c r="S66068" s="97"/>
    </row>
    <row r="66069" spans="17:19" x14ac:dyDescent="0.25">
      <c r="Q66069"/>
      <c r="R66069"/>
      <c r="S66069" s="97"/>
    </row>
    <row r="66070" spans="17:19" x14ac:dyDescent="0.25">
      <c r="Q66070"/>
      <c r="R66070"/>
      <c r="S66070" s="97"/>
    </row>
    <row r="66071" spans="17:19" x14ac:dyDescent="0.25">
      <c r="Q66071"/>
      <c r="R66071"/>
      <c r="S66071" s="97"/>
    </row>
    <row r="66072" spans="17:19" x14ac:dyDescent="0.25">
      <c r="Q66072"/>
      <c r="R66072"/>
      <c r="S66072" s="97"/>
    </row>
    <row r="66073" spans="17:19" x14ac:dyDescent="0.25">
      <c r="Q66073"/>
      <c r="R66073"/>
      <c r="S66073" s="97"/>
    </row>
    <row r="66074" spans="17:19" x14ac:dyDescent="0.25">
      <c r="Q66074"/>
      <c r="R66074"/>
      <c r="S66074" s="97"/>
    </row>
    <row r="66075" spans="17:19" x14ac:dyDescent="0.25">
      <c r="Q66075"/>
      <c r="R66075"/>
      <c r="S66075" s="97"/>
    </row>
    <row r="66076" spans="17:19" x14ac:dyDescent="0.25">
      <c r="Q66076"/>
      <c r="R66076"/>
      <c r="S66076" s="97"/>
    </row>
    <row r="66077" spans="17:19" x14ac:dyDescent="0.25">
      <c r="Q66077"/>
      <c r="R66077"/>
      <c r="S66077" s="97"/>
    </row>
    <row r="66078" spans="17:19" x14ac:dyDescent="0.25">
      <c r="Q66078"/>
      <c r="R66078"/>
      <c r="S66078" s="97"/>
    </row>
    <row r="66079" spans="17:19" x14ac:dyDescent="0.25">
      <c r="Q66079"/>
      <c r="R66079"/>
      <c r="S66079" s="97"/>
    </row>
    <row r="66080" spans="17:19" x14ac:dyDescent="0.25">
      <c r="Q66080"/>
      <c r="R66080"/>
      <c r="S66080" s="97"/>
    </row>
    <row r="66081" spans="17:19" x14ac:dyDescent="0.25">
      <c r="Q66081"/>
      <c r="R66081"/>
      <c r="S66081" s="97"/>
    </row>
    <row r="66082" spans="17:19" x14ac:dyDescent="0.25">
      <c r="Q66082"/>
      <c r="R66082"/>
      <c r="S66082" s="97"/>
    </row>
    <row r="66083" spans="17:19" x14ac:dyDescent="0.25">
      <c r="Q66083"/>
      <c r="R66083"/>
      <c r="S66083" s="97"/>
    </row>
    <row r="66084" spans="17:19" x14ac:dyDescent="0.25">
      <c r="Q66084"/>
      <c r="R66084"/>
      <c r="S66084" s="97"/>
    </row>
    <row r="66085" spans="17:19" x14ac:dyDescent="0.25">
      <c r="Q66085"/>
      <c r="R66085"/>
      <c r="S66085" s="97"/>
    </row>
    <row r="66086" spans="17:19" x14ac:dyDescent="0.25">
      <c r="Q66086"/>
      <c r="R66086"/>
      <c r="S66086" s="97"/>
    </row>
    <row r="66087" spans="17:19" x14ac:dyDescent="0.25">
      <c r="Q66087"/>
      <c r="R66087"/>
      <c r="S66087" s="97"/>
    </row>
    <row r="66088" spans="17:19" x14ac:dyDescent="0.25">
      <c r="Q66088"/>
      <c r="R66088"/>
      <c r="S66088" s="97"/>
    </row>
    <row r="66089" spans="17:19" x14ac:dyDescent="0.25">
      <c r="Q66089"/>
      <c r="R66089"/>
      <c r="S66089" s="97"/>
    </row>
    <row r="66090" spans="17:19" x14ac:dyDescent="0.25">
      <c r="Q66090"/>
      <c r="R66090"/>
      <c r="S66090" s="97"/>
    </row>
    <row r="66091" spans="17:19" x14ac:dyDescent="0.25">
      <c r="Q66091"/>
      <c r="R66091"/>
      <c r="S66091" s="97"/>
    </row>
    <row r="66092" spans="17:19" x14ac:dyDescent="0.25">
      <c r="Q66092"/>
      <c r="R66092"/>
      <c r="S66092" s="97"/>
    </row>
    <row r="66093" spans="17:19" x14ac:dyDescent="0.25">
      <c r="Q66093"/>
      <c r="R66093"/>
      <c r="S66093" s="97"/>
    </row>
    <row r="66094" spans="17:19" x14ac:dyDescent="0.25">
      <c r="Q66094"/>
      <c r="R66094"/>
      <c r="S66094" s="97"/>
    </row>
    <row r="66095" spans="17:19" x14ac:dyDescent="0.25">
      <c r="Q66095"/>
      <c r="R66095"/>
      <c r="S66095" s="97"/>
    </row>
    <row r="66096" spans="17:19" x14ac:dyDescent="0.25">
      <c r="Q66096"/>
      <c r="R66096"/>
      <c r="S66096" s="97"/>
    </row>
    <row r="66097" spans="17:19" x14ac:dyDescent="0.25">
      <c r="Q66097"/>
      <c r="R66097"/>
      <c r="S66097" s="97"/>
    </row>
    <row r="66098" spans="17:19" x14ac:dyDescent="0.25">
      <c r="Q66098"/>
      <c r="R66098"/>
      <c r="S66098" s="97"/>
    </row>
    <row r="66099" spans="17:19" x14ac:dyDescent="0.25">
      <c r="Q66099"/>
      <c r="R66099"/>
      <c r="S66099" s="97"/>
    </row>
    <row r="66100" spans="17:19" x14ac:dyDescent="0.25">
      <c r="Q66100"/>
      <c r="R66100"/>
      <c r="S66100" s="97"/>
    </row>
    <row r="66101" spans="17:19" x14ac:dyDescent="0.25">
      <c r="Q66101"/>
      <c r="R66101"/>
      <c r="S66101" s="97"/>
    </row>
    <row r="66102" spans="17:19" x14ac:dyDescent="0.25">
      <c r="Q66102"/>
      <c r="R66102"/>
      <c r="S66102" s="97"/>
    </row>
    <row r="66103" spans="17:19" x14ac:dyDescent="0.25">
      <c r="Q66103"/>
      <c r="R66103"/>
      <c r="S66103" s="97"/>
    </row>
    <row r="66104" spans="17:19" x14ac:dyDescent="0.25">
      <c r="Q66104"/>
      <c r="R66104"/>
      <c r="S66104" s="97"/>
    </row>
    <row r="66105" spans="17:19" x14ac:dyDescent="0.25">
      <c r="Q66105"/>
      <c r="R66105"/>
      <c r="S66105" s="97"/>
    </row>
    <row r="66106" spans="17:19" x14ac:dyDescent="0.25">
      <c r="Q66106"/>
      <c r="R66106"/>
      <c r="S66106" s="97"/>
    </row>
    <row r="66107" spans="17:19" x14ac:dyDescent="0.25">
      <c r="Q66107"/>
      <c r="R66107"/>
      <c r="S66107" s="97"/>
    </row>
    <row r="66108" spans="17:19" x14ac:dyDescent="0.25">
      <c r="Q66108"/>
      <c r="R66108"/>
      <c r="S66108" s="97"/>
    </row>
    <row r="66109" spans="17:19" x14ac:dyDescent="0.25">
      <c r="Q66109"/>
      <c r="R66109"/>
      <c r="S66109" s="97"/>
    </row>
    <row r="66110" spans="17:19" x14ac:dyDescent="0.25">
      <c r="Q66110"/>
      <c r="R66110"/>
      <c r="S66110" s="97"/>
    </row>
    <row r="66111" spans="17:19" x14ac:dyDescent="0.25">
      <c r="Q66111"/>
      <c r="R66111"/>
      <c r="S66111" s="97"/>
    </row>
    <row r="66112" spans="17:19" x14ac:dyDescent="0.25">
      <c r="Q66112"/>
      <c r="R66112"/>
      <c r="S66112" s="97"/>
    </row>
    <row r="66113" spans="17:19" x14ac:dyDescent="0.25">
      <c r="Q66113"/>
      <c r="R66113"/>
      <c r="S66113" s="97"/>
    </row>
    <row r="66114" spans="17:19" x14ac:dyDescent="0.25">
      <c r="Q66114"/>
      <c r="R66114"/>
      <c r="S66114" s="97"/>
    </row>
    <row r="66115" spans="17:19" x14ac:dyDescent="0.25">
      <c r="Q66115"/>
      <c r="R66115"/>
      <c r="S66115" s="97"/>
    </row>
    <row r="66116" spans="17:19" x14ac:dyDescent="0.25">
      <c r="Q66116"/>
      <c r="R66116"/>
      <c r="S66116" s="97"/>
    </row>
    <row r="66117" spans="17:19" x14ac:dyDescent="0.25">
      <c r="Q66117"/>
      <c r="R66117"/>
      <c r="S66117" s="97"/>
    </row>
    <row r="66118" spans="17:19" x14ac:dyDescent="0.25">
      <c r="Q66118"/>
      <c r="R66118"/>
      <c r="S66118" s="97"/>
    </row>
    <row r="66119" spans="17:19" x14ac:dyDescent="0.25">
      <c r="Q66119"/>
      <c r="R66119"/>
      <c r="S66119" s="97"/>
    </row>
    <row r="66120" spans="17:19" x14ac:dyDescent="0.25">
      <c r="Q66120"/>
      <c r="R66120"/>
      <c r="S66120" s="97"/>
    </row>
    <row r="66121" spans="17:19" x14ac:dyDescent="0.25">
      <c r="Q66121"/>
      <c r="R66121"/>
      <c r="S66121" s="97"/>
    </row>
    <row r="66122" spans="17:19" x14ac:dyDescent="0.25">
      <c r="Q66122"/>
      <c r="R66122"/>
      <c r="S66122" s="97"/>
    </row>
    <row r="66123" spans="17:19" x14ac:dyDescent="0.25">
      <c r="Q66123"/>
      <c r="R66123"/>
      <c r="S66123" s="97"/>
    </row>
    <row r="66124" spans="17:19" x14ac:dyDescent="0.25">
      <c r="Q66124"/>
      <c r="R66124"/>
      <c r="S66124" s="97"/>
    </row>
    <row r="66125" spans="17:19" x14ac:dyDescent="0.25">
      <c r="Q66125"/>
      <c r="R66125"/>
      <c r="S66125" s="97"/>
    </row>
    <row r="66126" spans="17:19" x14ac:dyDescent="0.25">
      <c r="Q66126"/>
      <c r="R66126"/>
      <c r="S66126" s="97"/>
    </row>
    <row r="66127" spans="17:19" x14ac:dyDescent="0.25">
      <c r="Q66127"/>
      <c r="R66127"/>
      <c r="S66127" s="97"/>
    </row>
    <row r="66128" spans="17:19" x14ac:dyDescent="0.25">
      <c r="Q66128"/>
      <c r="R66128"/>
      <c r="S66128" s="97"/>
    </row>
    <row r="66129" spans="17:19" x14ac:dyDescent="0.25">
      <c r="Q66129"/>
      <c r="R66129"/>
      <c r="S66129" s="97"/>
    </row>
    <row r="66130" spans="17:19" x14ac:dyDescent="0.25">
      <c r="Q66130"/>
      <c r="R66130"/>
      <c r="S66130" s="97"/>
    </row>
    <row r="66131" spans="17:19" x14ac:dyDescent="0.25">
      <c r="Q66131"/>
      <c r="R66131"/>
      <c r="S66131" s="97"/>
    </row>
    <row r="66132" spans="17:19" x14ac:dyDescent="0.25">
      <c r="Q66132"/>
      <c r="R66132"/>
      <c r="S66132" s="97"/>
    </row>
    <row r="66133" spans="17:19" x14ac:dyDescent="0.25">
      <c r="Q66133"/>
      <c r="R66133"/>
      <c r="S66133" s="97"/>
    </row>
    <row r="66134" spans="17:19" x14ac:dyDescent="0.25">
      <c r="Q66134"/>
      <c r="R66134"/>
      <c r="S66134" s="97"/>
    </row>
    <row r="66135" spans="17:19" x14ac:dyDescent="0.25">
      <c r="Q66135"/>
      <c r="R66135"/>
      <c r="S66135" s="97"/>
    </row>
    <row r="66136" spans="17:19" x14ac:dyDescent="0.25">
      <c r="Q66136"/>
      <c r="R66136"/>
      <c r="S66136" s="97"/>
    </row>
    <row r="66137" spans="17:19" x14ac:dyDescent="0.25">
      <c r="Q66137"/>
      <c r="R66137"/>
      <c r="S66137" s="97"/>
    </row>
    <row r="66138" spans="17:19" x14ac:dyDescent="0.25">
      <c r="Q66138"/>
      <c r="R66138"/>
      <c r="S66138" s="97"/>
    </row>
    <row r="66139" spans="17:19" x14ac:dyDescent="0.25">
      <c r="Q66139"/>
      <c r="R66139"/>
      <c r="S66139" s="97"/>
    </row>
    <row r="66140" spans="17:19" x14ac:dyDescent="0.25">
      <c r="Q66140"/>
      <c r="R66140"/>
      <c r="S66140" s="97"/>
    </row>
    <row r="66141" spans="17:19" x14ac:dyDescent="0.25">
      <c r="Q66141"/>
      <c r="R66141"/>
      <c r="S66141" s="97"/>
    </row>
    <row r="66142" spans="17:19" x14ac:dyDescent="0.25">
      <c r="Q66142"/>
      <c r="R66142"/>
      <c r="S66142" s="97"/>
    </row>
    <row r="66143" spans="17:19" x14ac:dyDescent="0.25">
      <c r="Q66143"/>
      <c r="R66143"/>
      <c r="S66143" s="97"/>
    </row>
    <row r="66144" spans="17:19" x14ac:dyDescent="0.25">
      <c r="Q66144"/>
      <c r="R66144"/>
      <c r="S66144" s="97"/>
    </row>
    <row r="66145" spans="17:19" x14ac:dyDescent="0.25">
      <c r="Q66145"/>
      <c r="R66145"/>
      <c r="S66145" s="97"/>
    </row>
    <row r="66146" spans="17:19" x14ac:dyDescent="0.25">
      <c r="Q66146"/>
      <c r="R66146"/>
      <c r="S66146" s="97"/>
    </row>
    <row r="66147" spans="17:19" x14ac:dyDescent="0.25">
      <c r="Q66147"/>
      <c r="R66147"/>
      <c r="S66147" s="97"/>
    </row>
    <row r="66148" spans="17:19" x14ac:dyDescent="0.25">
      <c r="Q66148"/>
      <c r="R66148"/>
      <c r="S66148" s="97"/>
    </row>
    <row r="66149" spans="17:19" x14ac:dyDescent="0.25">
      <c r="Q66149"/>
      <c r="R66149"/>
      <c r="S66149" s="97"/>
    </row>
    <row r="66150" spans="17:19" x14ac:dyDescent="0.25">
      <c r="Q66150"/>
      <c r="R66150"/>
      <c r="S66150" s="97"/>
    </row>
    <row r="66151" spans="17:19" x14ac:dyDescent="0.25">
      <c r="Q66151"/>
      <c r="R66151"/>
      <c r="S66151" s="97"/>
    </row>
    <row r="66152" spans="17:19" x14ac:dyDescent="0.25">
      <c r="Q66152"/>
      <c r="R66152"/>
      <c r="S66152" s="97"/>
    </row>
    <row r="66153" spans="17:19" x14ac:dyDescent="0.25">
      <c r="Q66153"/>
      <c r="R66153"/>
      <c r="S66153" s="97"/>
    </row>
    <row r="66154" spans="17:19" x14ac:dyDescent="0.25">
      <c r="Q66154"/>
      <c r="R66154"/>
      <c r="S66154" s="97"/>
    </row>
    <row r="66155" spans="17:19" x14ac:dyDescent="0.25">
      <c r="Q66155"/>
      <c r="R66155"/>
      <c r="S66155" s="97"/>
    </row>
    <row r="66156" spans="17:19" x14ac:dyDescent="0.25">
      <c r="Q66156"/>
      <c r="R66156"/>
      <c r="S66156" s="97"/>
    </row>
    <row r="66157" spans="17:19" x14ac:dyDescent="0.25">
      <c r="Q66157"/>
      <c r="R66157"/>
      <c r="S66157" s="97"/>
    </row>
    <row r="66158" spans="17:19" x14ac:dyDescent="0.25">
      <c r="Q66158"/>
      <c r="R66158"/>
      <c r="S66158" s="97"/>
    </row>
    <row r="66159" spans="17:19" x14ac:dyDescent="0.25">
      <c r="Q66159"/>
      <c r="R66159"/>
      <c r="S66159" s="97"/>
    </row>
    <row r="66160" spans="17:19" x14ac:dyDescent="0.25">
      <c r="Q66160"/>
      <c r="R66160"/>
      <c r="S66160" s="97"/>
    </row>
    <row r="66161" spans="17:19" x14ac:dyDescent="0.25">
      <c r="Q66161"/>
      <c r="R66161"/>
      <c r="S66161" s="97"/>
    </row>
    <row r="66162" spans="17:19" x14ac:dyDescent="0.25">
      <c r="Q66162"/>
      <c r="R66162"/>
      <c r="S66162" s="97"/>
    </row>
    <row r="66163" spans="17:19" x14ac:dyDescent="0.25">
      <c r="Q66163"/>
      <c r="R66163"/>
      <c r="S66163" s="97"/>
    </row>
    <row r="66164" spans="17:19" x14ac:dyDescent="0.25">
      <c r="Q66164"/>
      <c r="R66164"/>
      <c r="S66164" s="97"/>
    </row>
    <row r="66165" spans="17:19" x14ac:dyDescent="0.25">
      <c r="Q66165"/>
      <c r="R66165"/>
      <c r="S66165" s="97"/>
    </row>
    <row r="66166" spans="17:19" x14ac:dyDescent="0.25">
      <c r="Q66166"/>
      <c r="R66166"/>
      <c r="S66166" s="97"/>
    </row>
    <row r="66167" spans="17:19" x14ac:dyDescent="0.25">
      <c r="Q66167"/>
      <c r="R66167"/>
      <c r="S66167" s="97"/>
    </row>
    <row r="66168" spans="17:19" x14ac:dyDescent="0.25">
      <c r="Q66168"/>
      <c r="R66168"/>
      <c r="S66168" s="97"/>
    </row>
    <row r="66169" spans="17:19" x14ac:dyDescent="0.25">
      <c r="Q66169"/>
      <c r="R66169"/>
      <c r="S66169" s="97"/>
    </row>
    <row r="66170" spans="17:19" x14ac:dyDescent="0.25">
      <c r="Q66170"/>
      <c r="R66170"/>
      <c r="S66170" s="97"/>
    </row>
    <row r="66171" spans="17:19" x14ac:dyDescent="0.25">
      <c r="Q66171"/>
      <c r="R66171"/>
      <c r="S66171" s="97"/>
    </row>
    <row r="66172" spans="17:19" x14ac:dyDescent="0.25">
      <c r="Q66172"/>
      <c r="R66172"/>
      <c r="S66172" s="97"/>
    </row>
    <row r="66173" spans="17:19" x14ac:dyDescent="0.25">
      <c r="Q66173"/>
      <c r="R66173"/>
      <c r="S66173" s="97"/>
    </row>
    <row r="66174" spans="17:19" x14ac:dyDescent="0.25">
      <c r="Q66174"/>
      <c r="R66174"/>
      <c r="S66174" s="97"/>
    </row>
    <row r="66175" spans="17:19" x14ac:dyDescent="0.25">
      <c r="Q66175"/>
      <c r="R66175"/>
      <c r="S66175" s="97"/>
    </row>
    <row r="66176" spans="17:19" x14ac:dyDescent="0.25">
      <c r="Q66176"/>
      <c r="R66176"/>
      <c r="S66176" s="97"/>
    </row>
    <row r="66177" spans="17:19" x14ac:dyDescent="0.25">
      <c r="Q66177"/>
      <c r="R66177"/>
      <c r="S66177" s="97"/>
    </row>
    <row r="66178" spans="17:19" x14ac:dyDescent="0.25">
      <c r="Q66178"/>
      <c r="R66178"/>
      <c r="S66178" s="97"/>
    </row>
    <row r="66179" spans="17:19" x14ac:dyDescent="0.25">
      <c r="Q66179"/>
      <c r="R66179"/>
      <c r="S66179" s="97"/>
    </row>
    <row r="66180" spans="17:19" x14ac:dyDescent="0.25">
      <c r="Q66180"/>
      <c r="R66180"/>
      <c r="S66180" s="97"/>
    </row>
    <row r="66181" spans="17:19" x14ac:dyDescent="0.25">
      <c r="Q66181"/>
      <c r="R66181"/>
      <c r="S66181" s="97"/>
    </row>
    <row r="66182" spans="17:19" x14ac:dyDescent="0.25">
      <c r="Q66182"/>
      <c r="R66182"/>
      <c r="S66182" s="97"/>
    </row>
    <row r="66183" spans="17:19" x14ac:dyDescent="0.25">
      <c r="Q66183"/>
      <c r="R66183"/>
      <c r="S66183" s="97"/>
    </row>
    <row r="66184" spans="17:19" x14ac:dyDescent="0.25">
      <c r="Q66184"/>
      <c r="R66184"/>
      <c r="S66184" s="97"/>
    </row>
    <row r="66185" spans="17:19" x14ac:dyDescent="0.25">
      <c r="Q66185"/>
      <c r="R66185"/>
      <c r="S66185" s="97"/>
    </row>
    <row r="66186" spans="17:19" x14ac:dyDescent="0.25">
      <c r="Q66186"/>
      <c r="R66186"/>
      <c r="S66186" s="97"/>
    </row>
    <row r="66187" spans="17:19" x14ac:dyDescent="0.25">
      <c r="Q66187"/>
      <c r="R66187"/>
      <c r="S66187" s="97"/>
    </row>
    <row r="66188" spans="17:19" x14ac:dyDescent="0.25">
      <c r="Q66188"/>
      <c r="R66188"/>
      <c r="S66188" s="97"/>
    </row>
    <row r="66189" spans="17:19" x14ac:dyDescent="0.25">
      <c r="Q66189"/>
      <c r="R66189"/>
      <c r="S66189" s="97"/>
    </row>
    <row r="66190" spans="17:19" x14ac:dyDescent="0.25">
      <c r="Q66190"/>
      <c r="R66190"/>
      <c r="S66190" s="97"/>
    </row>
    <row r="66191" spans="17:19" x14ac:dyDescent="0.25">
      <c r="Q66191"/>
      <c r="R66191"/>
      <c r="S66191" s="97"/>
    </row>
    <row r="66192" spans="17:19" x14ac:dyDescent="0.25">
      <c r="Q66192"/>
      <c r="R66192"/>
      <c r="S66192" s="97"/>
    </row>
    <row r="66193" spans="17:19" x14ac:dyDescent="0.25">
      <c r="Q66193"/>
      <c r="R66193"/>
      <c r="S66193" s="97"/>
    </row>
    <row r="66194" spans="17:19" x14ac:dyDescent="0.25">
      <c r="Q66194"/>
      <c r="R66194"/>
      <c r="S66194" s="97"/>
    </row>
    <row r="66195" spans="17:19" x14ac:dyDescent="0.25">
      <c r="Q66195"/>
      <c r="R66195"/>
      <c r="S66195" s="97"/>
    </row>
  </sheetData>
  <sheetProtection algorithmName="SHA-512" hashValue="PhIde9atvDfEDidV0JpOKOwiB4oDu+RfbsmzpYWL8rSaQwvd7O83rOyXrHnIonS0h2rsEW8577GfRAkZ2iT47g==" saltValue="z7Ap4+3nC7gdiut02yfPXQ==" spinCount="100000" sheet="1" objects="1" scenarios="1"/>
  <sortState ref="D65520:D65526">
    <sortCondition ref="D65520"/>
  </sortState>
  <dataConsolidate/>
  <mergeCells count="167">
    <mergeCell ref="F51:G51"/>
    <mergeCell ref="F40:G40"/>
    <mergeCell ref="I114:J118"/>
    <mergeCell ref="I38:J39"/>
    <mergeCell ref="I41:J51"/>
    <mergeCell ref="I119:J119"/>
    <mergeCell ref="I120:J120"/>
    <mergeCell ref="E98:F101"/>
    <mergeCell ref="E102:F102"/>
    <mergeCell ref="G96:H96"/>
    <mergeCell ref="I109:J113"/>
    <mergeCell ref="E109:F115"/>
    <mergeCell ref="G109:H114"/>
    <mergeCell ref="G115:H118"/>
    <mergeCell ref="E116:F118"/>
    <mergeCell ref="G97:H97"/>
    <mergeCell ref="G98:H101"/>
    <mergeCell ref="E103:F103"/>
    <mergeCell ref="E104:F107"/>
    <mergeCell ref="G103:H103"/>
    <mergeCell ref="G104:H107"/>
    <mergeCell ref="E76:H79"/>
    <mergeCell ref="A56:I57"/>
    <mergeCell ref="A37:A39"/>
    <mergeCell ref="E123:F123"/>
    <mergeCell ref="E124:F124"/>
    <mergeCell ref="G122:H122"/>
    <mergeCell ref="G123:H123"/>
    <mergeCell ref="G124:H124"/>
    <mergeCell ref="B49:B51"/>
    <mergeCell ref="H41:H51"/>
    <mergeCell ref="B47:B48"/>
    <mergeCell ref="B73:H73"/>
    <mergeCell ref="E74:H74"/>
    <mergeCell ref="B41:B43"/>
    <mergeCell ref="B44:B46"/>
    <mergeCell ref="E75:H75"/>
    <mergeCell ref="G102:H102"/>
    <mergeCell ref="B52:E52"/>
    <mergeCell ref="B74:D74"/>
    <mergeCell ref="B75:D75"/>
    <mergeCell ref="A121:C121"/>
    <mergeCell ref="A120:C120"/>
    <mergeCell ref="A122:C122"/>
    <mergeCell ref="A109:C110"/>
    <mergeCell ref="E122:F122"/>
    <mergeCell ref="F41:G41"/>
    <mergeCell ref="F42:G42"/>
    <mergeCell ref="A1:H1"/>
    <mergeCell ref="A2:H2"/>
    <mergeCell ref="B33:B34"/>
    <mergeCell ref="B35:B36"/>
    <mergeCell ref="F25:F36"/>
    <mergeCell ref="B25:B29"/>
    <mergeCell ref="B30:B32"/>
    <mergeCell ref="E11:G11"/>
    <mergeCell ref="C16:H16"/>
    <mergeCell ref="E9:G9"/>
    <mergeCell ref="A16:B17"/>
    <mergeCell ref="G19:G36"/>
    <mergeCell ref="H19:H36"/>
    <mergeCell ref="A18:A36"/>
    <mergeCell ref="A3:H5"/>
    <mergeCell ref="A40:A51"/>
    <mergeCell ref="C82:H82"/>
    <mergeCell ref="E80:G80"/>
    <mergeCell ref="B80:C80"/>
    <mergeCell ref="D17:G17"/>
    <mergeCell ref="B19:F19"/>
    <mergeCell ref="B24:F24"/>
    <mergeCell ref="B20:B23"/>
    <mergeCell ref="B18:H18"/>
    <mergeCell ref="B40:D40"/>
    <mergeCell ref="B38:B39"/>
    <mergeCell ref="F38:G39"/>
    <mergeCell ref="H38:H39"/>
    <mergeCell ref="B37:H37"/>
    <mergeCell ref="B76:D79"/>
    <mergeCell ref="F43:G43"/>
    <mergeCell ref="F44:G44"/>
    <mergeCell ref="F45:G45"/>
    <mergeCell ref="F46:G46"/>
    <mergeCell ref="F47:G47"/>
    <mergeCell ref="F48:G48"/>
    <mergeCell ref="F49:G49"/>
    <mergeCell ref="F50:G50"/>
    <mergeCell ref="B65:D65"/>
    <mergeCell ref="I19:J36"/>
    <mergeCell ref="A6:B15"/>
    <mergeCell ref="C15:G15"/>
    <mergeCell ref="E10:G10"/>
    <mergeCell ref="D8:H8"/>
    <mergeCell ref="C6:H6"/>
    <mergeCell ref="D7:H7"/>
    <mergeCell ref="F20:F23"/>
    <mergeCell ref="I10:J16"/>
    <mergeCell ref="H12:H14"/>
    <mergeCell ref="E12:G14"/>
    <mergeCell ref="C12:C14"/>
    <mergeCell ref="D12:D14"/>
    <mergeCell ref="G67:I67"/>
    <mergeCell ref="D65529:E65529"/>
    <mergeCell ref="A65522:C65522"/>
    <mergeCell ref="D65522:E65522"/>
    <mergeCell ref="G65522:H65522"/>
    <mergeCell ref="D98:D101"/>
    <mergeCell ref="A90:B95"/>
    <mergeCell ref="E90:F90"/>
    <mergeCell ref="G90:H90"/>
    <mergeCell ref="E91:F91"/>
    <mergeCell ref="G91:H91"/>
    <mergeCell ref="C92:C95"/>
    <mergeCell ref="D92:D95"/>
    <mergeCell ref="E92:F95"/>
    <mergeCell ref="G92:H95"/>
    <mergeCell ref="A65514:B65514"/>
    <mergeCell ref="D65514:E65514"/>
    <mergeCell ref="G65514:H65514"/>
    <mergeCell ref="C104:C107"/>
    <mergeCell ref="D104:D107"/>
    <mergeCell ref="A102:B107"/>
    <mergeCell ref="A96:B101"/>
    <mergeCell ref="C98:C101"/>
    <mergeCell ref="E96:F96"/>
    <mergeCell ref="D109:D116"/>
    <mergeCell ref="A111:C111"/>
    <mergeCell ref="E83:F83"/>
    <mergeCell ref="G83:H83"/>
    <mergeCell ref="E119:F119"/>
    <mergeCell ref="E120:F120"/>
    <mergeCell ref="G120:H120"/>
    <mergeCell ref="G119:H119"/>
    <mergeCell ref="A84:B89"/>
    <mergeCell ref="E84:F84"/>
    <mergeCell ref="G84:H84"/>
    <mergeCell ref="E85:F85"/>
    <mergeCell ref="G85:H85"/>
    <mergeCell ref="C86:C89"/>
    <mergeCell ref="D86:D89"/>
    <mergeCell ref="E86:F89"/>
    <mergeCell ref="G86:H89"/>
    <mergeCell ref="D117:D118"/>
    <mergeCell ref="E97:F97"/>
    <mergeCell ref="G68:I68"/>
    <mergeCell ref="G69:I69"/>
    <mergeCell ref="G70:I70"/>
    <mergeCell ref="B58:D58"/>
    <mergeCell ref="B59:D59"/>
    <mergeCell ref="B60:D60"/>
    <mergeCell ref="B61:D61"/>
    <mergeCell ref="B62:D62"/>
    <mergeCell ref="B63:D63"/>
    <mergeCell ref="B64:D64"/>
    <mergeCell ref="G58:I58"/>
    <mergeCell ref="G59:I59"/>
    <mergeCell ref="G60:I60"/>
    <mergeCell ref="G61:I61"/>
    <mergeCell ref="G62:I62"/>
    <mergeCell ref="G63:I63"/>
    <mergeCell ref="G64:I64"/>
    <mergeCell ref="G65:I65"/>
    <mergeCell ref="G66:I66"/>
    <mergeCell ref="B66:D66"/>
    <mergeCell ref="B67:D67"/>
    <mergeCell ref="B68:D68"/>
    <mergeCell ref="B69:D69"/>
    <mergeCell ref="B70:D70"/>
  </mergeCells>
  <dataValidations count="10">
    <dataValidation type="list" allowBlank="1" showInputMessage="1" showErrorMessage="1" sqref="D20:D23" xr:uid="{1DE6A9F1-C510-4A4E-B568-E2145311ACE1}">
      <formula1>$G$65515:$G$65517</formula1>
    </dataValidation>
    <dataValidation type="list" allowBlank="1" showInputMessage="1" showErrorMessage="1" sqref="H12 D25:D36 D41:D51" xr:uid="{00000000-0002-0000-0000-000001000000}">
      <formula1>$K$65515:$K$65516</formula1>
    </dataValidation>
    <dataValidation type="list" allowBlank="1" showInputMessage="1" showErrorMessage="1" sqref="D38" xr:uid="{00000000-0002-0000-0000-000002000000}">
      <formula1>$A$65523:$A$65530</formula1>
    </dataValidation>
    <dataValidation type="list" allowBlank="1" showInputMessage="1" showErrorMessage="1" sqref="D17:G17" xr:uid="{00000000-0002-0000-0000-000003000000}">
      <formula1>$A$65515:$A$65519</formula1>
    </dataValidation>
    <dataValidation type="list" allowBlank="1" showInputMessage="1" showErrorMessage="1" sqref="H10" xr:uid="{00000000-0002-0000-0000-000004000000}">
      <formula1>$L$65518:$L$65548</formula1>
    </dataValidation>
    <dataValidation type="list" allowBlank="1" showInputMessage="1" showErrorMessage="1" sqref="D11" xr:uid="{00000000-0002-0000-0000-000005000000}">
      <formula1>$D$65530:$D$65537</formula1>
    </dataValidation>
    <dataValidation type="list" allowBlank="1" showInputMessage="1" showErrorMessage="1" sqref="H11" xr:uid="{00000000-0002-0000-0000-000006000000}">
      <formula1>$E$65530:$E$65535</formula1>
    </dataValidation>
    <dataValidation type="list" allowBlank="1" showInputMessage="1" showErrorMessage="1" sqref="D39" xr:uid="{00000000-0002-0000-0000-000007000000}">
      <formula1>$D$65523:$D$65526</formula1>
    </dataValidation>
    <dataValidation type="list" allowBlank="1" showInputMessage="1" showErrorMessage="1" sqref="E41:E51" xr:uid="{FB55D49F-9ED0-4E3B-8A1B-AF9032FEB8DE}">
      <formula1>$B$65515:$B$65519</formula1>
    </dataValidation>
    <dataValidation type="list" allowBlank="1" showInputMessage="1" showErrorMessage="1" sqref="A59:A70" xr:uid="{00000000-0002-0000-0000-000009000000}">
      <formula1>$A$65532:$A$65534</formula1>
    </dataValidation>
  </dataValidations>
  <pageMargins left="0.7" right="0.7" top="0.75" bottom="0.75" header="0.3" footer="0.3"/>
  <pageSetup scale="39" fitToHeight="0" orientation="portrait" r:id="rId1"/>
  <ignoredErrors>
    <ignoredError sqref="A121:C12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42C92862F7D240ADACCD7705FE27F8" ma:contentTypeVersion="1" ma:contentTypeDescription="Crear nuevo documento." ma:contentTypeScope="" ma:versionID="97bbf53500ae1dbb5c22a0fdd278d639">
  <xsd:schema xmlns:xsd="http://www.w3.org/2001/XMLSchema" xmlns:xs="http://www.w3.org/2001/XMLSchema" xmlns:p="http://schemas.microsoft.com/office/2006/metadata/properties" xmlns:ns2="0f755f2f-6418-4beb-9120-a4c6d91ff65b" targetNamespace="http://schemas.microsoft.com/office/2006/metadata/properties" ma:root="true" ma:fieldsID="b69602d5eae6938ec8ab29c709c3d89a" ns2:_="">
    <xsd:import namespace="0f755f2f-6418-4beb-9120-a4c6d91ff65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55f2f-6418-4beb-9120-a4c6d91ff6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78324-F1A5-43DE-AF4F-C915157C7542}"/>
</file>

<file path=customXml/itemProps2.xml><?xml version="1.0" encoding="utf-8"?>
<ds:datastoreItem xmlns:ds="http://schemas.openxmlformats.org/officeDocument/2006/customXml" ds:itemID="{84F29359-5BC3-4571-931B-593128D780A3}"/>
</file>

<file path=customXml/itemProps3.xml><?xml version="1.0" encoding="utf-8"?>
<ds:datastoreItem xmlns:ds="http://schemas.openxmlformats.org/officeDocument/2006/customXml" ds:itemID="{A46A532B-3294-45F6-A32C-7EB08103C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y simulado</vt:lpstr>
      <vt:lpstr>'Formulario y simulado'!Área_de_impresión</vt:lpstr>
      <vt:lpstr>'Formulario y simulado'!OLE_LINK2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Mario Carmona David</dc:creator>
  <cp:lastModifiedBy>Elkin Alonso Rios Osorio</cp:lastModifiedBy>
  <cp:lastPrinted>2019-09-10T15:53:33Z</cp:lastPrinted>
  <dcterms:created xsi:type="dcterms:W3CDTF">2016-02-03T00:30:19Z</dcterms:created>
  <dcterms:modified xsi:type="dcterms:W3CDTF">2020-09-23T22:58:21Z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0x0101009A42C92862F7D240ADACCD7705FE27F8</vt:lpwstr>
  </property>
</Properties>
</file>